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workbookProtection lockStructure="1"/>
  <bookViews>
    <workbookView xWindow="-120" yWindow="-120" windowWidth="21840" windowHeight="1314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definedNames>
    <definedName name="_xlnm._FilterDatabase" localSheetId="3" hidden="1">'PRE- FACTURA '!$A$6:$V$26</definedName>
  </definedNames>
  <calcPr calcId="124519"/>
  <pivotCaches>
    <pivotCache cacheId="6" r:id="rId9"/>
    <pivotCache cacheId="7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4"/>
  <c r="D9"/>
  <c r="D8"/>
  <c r="D7"/>
  <c r="D6"/>
  <c r="Q13" i="23"/>
  <c r="P13"/>
  <c r="O13"/>
  <c r="N13"/>
  <c r="M13"/>
  <c r="L13"/>
  <c r="K13"/>
  <c r="L8" l="1"/>
  <c r="L12"/>
  <c r="L20"/>
  <c r="L18"/>
  <c r="L9"/>
  <c r="L14"/>
  <c r="L15"/>
  <c r="L10"/>
  <c r="L17"/>
  <c r="L11"/>
  <c r="L19"/>
  <c r="L16"/>
  <c r="L7"/>
  <c r="K8"/>
  <c r="K12"/>
  <c r="K20"/>
  <c r="K18"/>
  <c r="K9"/>
  <c r="K14"/>
  <c r="K15"/>
  <c r="K10"/>
  <c r="K17"/>
  <c r="K11"/>
  <c r="K19"/>
  <c r="K16"/>
  <c r="K7"/>
  <c r="H8"/>
  <c r="H12"/>
  <c r="H20"/>
  <c r="H18"/>
  <c r="H9"/>
  <c r="H14"/>
  <c r="H15"/>
  <c r="H10"/>
  <c r="H17"/>
  <c r="H11"/>
  <c r="H19"/>
  <c r="H16"/>
  <c r="H13"/>
  <c r="S13" s="1"/>
  <c r="H21"/>
  <c r="H22"/>
  <c r="H23"/>
  <c r="H24"/>
  <c r="H25"/>
  <c r="H7"/>
  <c r="G26"/>
  <c r="R26"/>
  <c r="F26"/>
  <c r="K26" l="1"/>
  <c r="I26"/>
  <c r="H26"/>
  <c r="N15"/>
  <c r="D11" i="34"/>
  <c r="L21" i="23"/>
  <c r="L24"/>
  <c r="L25"/>
  <c r="N22"/>
  <c r="M22"/>
  <c r="O22"/>
  <c r="P22"/>
  <c r="Q22"/>
  <c r="T22"/>
  <c r="U22"/>
  <c r="S22"/>
  <c r="E26"/>
  <c r="D26"/>
  <c r="P17"/>
  <c r="M17"/>
  <c r="Q17"/>
  <c r="O17"/>
  <c r="N17"/>
  <c r="S17" l="1"/>
  <c r="T17" s="1"/>
  <c r="M15"/>
  <c r="O7"/>
  <c r="O15"/>
  <c r="P15"/>
  <c r="P7"/>
  <c r="O25"/>
  <c r="U25"/>
  <c r="S25"/>
  <c r="Q25"/>
  <c r="M25"/>
  <c r="T25"/>
  <c r="N25"/>
  <c r="M9"/>
  <c r="N7"/>
  <c r="P10"/>
  <c r="N19"/>
  <c r="P19"/>
  <c r="Q19"/>
  <c r="M19"/>
  <c r="O19"/>
  <c r="Q14"/>
  <c r="M14"/>
  <c r="O14"/>
  <c r="P14"/>
  <c r="O18"/>
  <c r="M18"/>
  <c r="N18"/>
  <c r="P12"/>
  <c r="N12"/>
  <c r="M12"/>
  <c r="O12"/>
  <c r="M11"/>
  <c r="M10"/>
  <c r="P9"/>
  <c r="Q16"/>
  <c r="O16"/>
  <c r="Q9"/>
  <c r="M7"/>
  <c r="Q7"/>
  <c r="Q10"/>
  <c r="M16"/>
  <c r="N16"/>
  <c r="N9"/>
  <c r="P16"/>
  <c r="Q15"/>
  <c r="Q20"/>
  <c r="N20"/>
  <c r="M20"/>
  <c r="O20"/>
  <c r="P20"/>
  <c r="U13"/>
  <c r="T13"/>
  <c r="M8"/>
  <c r="N8"/>
  <c r="P8"/>
  <c r="Q8"/>
  <c r="O8"/>
  <c r="N24"/>
  <c r="T24"/>
  <c r="M24"/>
  <c r="O24"/>
  <c r="S24"/>
  <c r="P24"/>
  <c r="U24"/>
  <c r="Q24"/>
  <c r="Q21"/>
  <c r="P21"/>
  <c r="U21"/>
  <c r="T21"/>
  <c r="O21"/>
  <c r="M21"/>
  <c r="N21"/>
  <c r="S21"/>
  <c r="Q11"/>
  <c r="P11"/>
  <c r="O11"/>
  <c r="O10"/>
  <c r="O9"/>
  <c r="N14"/>
  <c r="Q18"/>
  <c r="P18"/>
  <c r="P25"/>
  <c r="N10"/>
  <c r="N11"/>
  <c r="Q12"/>
  <c r="V13" l="1"/>
  <c r="S12"/>
  <c r="S18"/>
  <c r="T18" s="1"/>
  <c r="S14"/>
  <c r="T14" s="1"/>
  <c r="S8"/>
  <c r="T8" s="1"/>
  <c r="S16"/>
  <c r="S10"/>
  <c r="S9"/>
  <c r="S15"/>
  <c r="T15" s="1"/>
  <c r="S20"/>
  <c r="T20" s="1"/>
  <c r="S11"/>
  <c r="T11" s="1"/>
  <c r="S19"/>
  <c r="T19" s="1"/>
  <c r="M26"/>
  <c r="L26"/>
  <c r="P26"/>
  <c r="J26"/>
  <c r="N26"/>
  <c r="Q26"/>
  <c r="O26"/>
  <c r="T9"/>
  <c r="S7"/>
  <c r="T7" s="1"/>
  <c r="T12"/>
  <c r="T10"/>
  <c r="U17"/>
  <c r="U11" l="1"/>
  <c r="V11" s="1"/>
  <c r="T16"/>
  <c r="U16" s="1"/>
  <c r="V16" s="1"/>
  <c r="U9"/>
  <c r="U7"/>
  <c r="S26"/>
  <c r="U19"/>
  <c r="V19" s="1"/>
  <c r="U15"/>
  <c r="U20"/>
  <c r="U14"/>
  <c r="V14" s="1"/>
  <c r="U12"/>
  <c r="U18"/>
  <c r="V18" s="1"/>
  <c r="V17"/>
  <c r="T26" l="1"/>
  <c r="Q31" s="1"/>
  <c r="D18" i="34" s="1"/>
  <c r="U8" i="23"/>
  <c r="U26" s="1"/>
  <c r="V12"/>
  <c r="V7"/>
  <c r="V10"/>
  <c r="V15"/>
  <c r="V9"/>
  <c r="V20"/>
  <c r="V8" l="1"/>
  <c r="D12" i="34" l="1"/>
  <c r="V26" i="23"/>
  <c r="Q29" s="1"/>
  <c r="Q32" s="1"/>
  <c r="D17" i="34" l="1"/>
  <c r="D20" s="1"/>
  <c r="D14"/>
</calcChain>
</file>

<file path=xl/sharedStrings.xml><?xml version="1.0" encoding="utf-8"?>
<sst xmlns="http://schemas.openxmlformats.org/spreadsheetml/2006/main" count="8908" uniqueCount="2593">
  <si>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</si>
  <si>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</si>
  <si>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</si>
  <si>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</si>
  <si>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</si>
  <si>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</si>
  <si>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</si>
  <si>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</si>
  <si>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</si>
  <si>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</si>
  <si>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</si>
  <si>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</si>
  <si>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</si>
  <si>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</si>
  <si>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</si>
  <si>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</si>
  <si>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</si>
  <si>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</si>
  <si>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</si>
  <si>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</si>
  <si>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</si>
  <si>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</si>
  <si>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</si>
  <si>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</si>
  <si>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</si>
  <si>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</si>
  <si>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</si>
  <si>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</si>
  <si>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</si>
  <si>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</si>
  <si>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</si>
  <si>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</si>
  <si>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</si>
  <si>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</si>
  <si>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</si>
  <si>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</si>
  <si>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</si>
  <si>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</si>
  <si>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</si>
  <si>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</si>
  <si>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</si>
  <si>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</si>
  <si>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</si>
  <si>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</si>
  <si>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</si>
  <si>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</si>
  <si>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</si>
  <si>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</si>
  <si>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</si>
  <si>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</si>
  <si>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</si>
  <si>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</si>
  <si>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</si>
  <si>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</si>
  <si>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</si>
  <si>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</si>
  <si>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</si>
  <si>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</si>
  <si>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</si>
  <si>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</si>
  <si>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</si>
  <si>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</si>
  <si>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</si>
  <si>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</si>
  <si>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</si>
  <si>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</si>
  <si>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</si>
  <si>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</si>
  <si>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</si>
  <si>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</si>
  <si>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</si>
  <si>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</si>
  <si>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</si>
  <si>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</si>
  <si>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</si>
  <si>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</si>
  <si>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</si>
  <si>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</si>
  <si>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</si>
  <si>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</si>
  <si>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</si>
  <si>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</si>
  <si>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</si>
  <si>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</si>
  <si>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</si>
  <si>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</si>
  <si>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</si>
  <si>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</si>
  <si>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</si>
  <si>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</si>
  <si>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</si>
  <si>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</si>
  <si>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</si>
  <si>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</si>
  <si>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</si>
  <si>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</si>
  <si>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</si>
  <si>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</si>
  <si>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</si>
  <si>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</si>
  <si>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</si>
  <si>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</si>
  <si>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</si>
  <si>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</si>
  <si>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</si>
  <si>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</si>
  <si>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</si>
  <si>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</si>
  <si>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</si>
  <si>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</si>
  <si>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</si>
  <si>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</si>
  <si>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</si>
  <si>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</si>
  <si>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</si>
  <si>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</si>
  <si>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</si>
  <si>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</si>
  <si>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</si>
  <si>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</si>
  <si>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</si>
  <si>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</si>
  <si>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</si>
  <si>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</si>
  <si>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</si>
  <si>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</si>
  <si>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</si>
  <si>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</si>
  <si>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</si>
  <si>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</si>
  <si>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</si>
  <si>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</si>
  <si>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</si>
  <si>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</si>
  <si>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</si>
  <si>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</si>
  <si>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</si>
  <si>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</si>
  <si>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</si>
  <si>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</si>
  <si>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</si>
  <si>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</si>
  <si>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</si>
  <si>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</si>
  <si>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</si>
  <si>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</si>
  <si>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</si>
  <si>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</si>
  <si>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</si>
  <si>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</si>
  <si>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</si>
  <si>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</si>
  <si>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</si>
  <si>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</si>
  <si>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</si>
  <si>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</si>
  <si>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</si>
  <si>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</si>
  <si>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</si>
  <si>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</si>
  <si>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</si>
  <si>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</si>
  <si>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</si>
  <si>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</si>
  <si>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</si>
  <si>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</si>
  <si>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</si>
  <si>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</si>
  <si>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</si>
  <si>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</si>
  <si>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</si>
  <si>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</si>
  <si>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</si>
  <si>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</si>
  <si>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</si>
  <si>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</si>
  <si>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</si>
  <si>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</si>
  <si>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</si>
  <si>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</si>
  <si>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</si>
  <si>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</si>
  <si>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</si>
  <si>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</si>
  <si>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</si>
  <si>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</si>
  <si>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</si>
  <si>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</si>
  <si>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</si>
  <si>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</si>
  <si>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</si>
  <si>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</si>
  <si>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</si>
  <si>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</si>
  <si>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</si>
  <si>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</si>
  <si>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</si>
  <si>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</si>
  <si>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</si>
  <si>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</si>
  <si>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</si>
  <si>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</si>
  <si>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</si>
  <si>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</si>
  <si>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</si>
  <si>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</si>
  <si>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</si>
  <si>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</si>
  <si>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</si>
  <si>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</si>
  <si>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</si>
  <si>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</si>
  <si>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</si>
  <si>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</si>
  <si>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</si>
  <si>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</si>
  <si>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</si>
  <si>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</si>
  <si>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</si>
  <si>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</si>
  <si>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</si>
  <si>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</si>
  <si>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</si>
  <si>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</si>
  <si>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</si>
  <si>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</si>
  <si>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</si>
  <si>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</si>
  <si>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</si>
  <si>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</si>
  <si>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</si>
  <si>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</si>
  <si>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</si>
  <si>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</si>
  <si>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</si>
  <si>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</si>
  <si>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</si>
  <si>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</si>
  <si>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</si>
  <si>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</si>
  <si>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</si>
  <si>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</si>
  <si>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</si>
  <si>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</si>
  <si>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</si>
  <si>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</si>
  <si>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</si>
  <si>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</si>
  <si>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</si>
  <si>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</si>
  <si>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</si>
  <si>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</si>
  <si>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</si>
  <si>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</si>
  <si>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</si>
  <si>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</si>
  <si>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</si>
  <si>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</si>
  <si>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</si>
  <si>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</si>
  <si>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</si>
  <si>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</si>
  <si>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</si>
  <si>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</si>
  <si>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</si>
  <si>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</si>
  <si>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</si>
  <si>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</si>
  <si>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</si>
  <si>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</si>
  <si>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</si>
  <si>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</si>
  <si>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</si>
  <si>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</si>
  <si>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</si>
  <si>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</si>
  <si>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</si>
  <si>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</si>
  <si>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</si>
  <si>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</si>
  <si>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</si>
  <si>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</si>
  <si>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</si>
  <si>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</si>
  <si>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</si>
  <si>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</si>
  <si>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</si>
  <si>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</si>
  <si>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</si>
  <si>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</si>
  <si>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</si>
  <si>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</si>
  <si>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</si>
  <si>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</si>
  <si>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</si>
  <si>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</si>
  <si>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</si>
  <si>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</si>
  <si>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</si>
  <si>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</si>
  <si>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</si>
  <si>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</si>
  <si>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</si>
  <si>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</si>
  <si>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</si>
  <si>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</si>
  <si>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</si>
  <si>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</si>
  <si>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</si>
  <si>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</si>
  <si>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</si>
  <si>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</si>
  <si>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</si>
  <si>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</si>
  <si>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</si>
  <si>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</si>
  <si>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</si>
  <si>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</si>
  <si>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</si>
  <si>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</si>
  <si>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</si>
  <si>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</si>
  <si>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</si>
  <si>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</si>
  <si>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</si>
  <si>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</si>
  <si>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</si>
  <si>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</si>
  <si>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</si>
  <si>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</si>
  <si>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</si>
  <si>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</si>
  <si>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</si>
  <si>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</si>
  <si>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</si>
  <si>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</si>
  <si>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</si>
  <si>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</si>
  <si>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</si>
  <si>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</si>
  <si>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</si>
  <si>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</si>
  <si>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</si>
  <si>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</si>
  <si>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</si>
  <si>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</si>
  <si>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</si>
  <si>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</si>
  <si>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</si>
  <si>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</si>
  <si>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</si>
  <si>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</si>
  <si>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</si>
  <si>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</si>
  <si>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</si>
  <si>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</si>
  <si>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</si>
  <si>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</si>
  <si>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</si>
  <si>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</si>
  <si>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</si>
  <si>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</si>
  <si>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</si>
  <si>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</si>
  <si>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</si>
  <si>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</si>
  <si>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</si>
  <si>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</si>
  <si>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</si>
  <si>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</si>
  <si>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</si>
  <si>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</si>
  <si>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</si>
  <si>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</si>
  <si>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</si>
  <si>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</si>
  <si>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</si>
  <si>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</si>
  <si>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</si>
  <si>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</si>
  <si>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</si>
  <si>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</si>
  <si>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</si>
  <si>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</si>
  <si>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</si>
  <si>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</si>
  <si>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</si>
  <si>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</si>
  <si>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</si>
  <si>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</si>
  <si>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</si>
  <si>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</si>
  <si>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</si>
  <si>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</si>
  <si>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</si>
  <si>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</si>
  <si>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</si>
  <si>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</si>
  <si>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</si>
  <si>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</si>
  <si>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</si>
  <si>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</si>
  <si>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</si>
  <si>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</si>
  <si>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</si>
  <si>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</si>
  <si>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</si>
  <si>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</si>
  <si>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</si>
  <si>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</si>
  <si>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</si>
  <si>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</si>
  <si>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</si>
  <si>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</si>
  <si>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</si>
  <si>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</si>
  <si>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</si>
  <si>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</si>
  <si>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</si>
  <si>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</si>
  <si>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</si>
  <si>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</si>
  <si>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</si>
  <si>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</si>
  <si>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</si>
  <si>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</si>
  <si>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</si>
  <si>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</si>
  <si>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</si>
  <si>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</si>
  <si>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</si>
  <si>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</si>
  <si>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</si>
  <si>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</si>
  <si>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</si>
  <si>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</si>
  <si>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</si>
  <si>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</si>
  <si>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</si>
  <si>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</si>
  <si>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</si>
  <si>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</si>
  <si>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</si>
  <si>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</si>
  <si>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</si>
  <si>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</si>
  <si>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</si>
  <si>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</si>
  <si>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</si>
  <si>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</si>
  <si>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</si>
  <si>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</si>
  <si>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</si>
  <si>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</si>
  <si>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</si>
  <si>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</si>
  <si>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</si>
  <si>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</si>
  <si>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</si>
  <si>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</si>
  <si>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</si>
  <si>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</si>
  <si>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</si>
  <si>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</si>
  <si>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</si>
  <si>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</si>
  <si>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</si>
  <si>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</si>
  <si>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</si>
  <si>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</si>
  <si>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</si>
  <si>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</si>
  <si>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</si>
  <si>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</si>
  <si>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</si>
  <si>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</si>
  <si>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</si>
  <si>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</si>
  <si>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</si>
  <si>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</si>
  <si>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</si>
  <si>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</si>
  <si>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</si>
  <si>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</si>
  <si>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</si>
  <si>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</si>
  <si>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</si>
  <si>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</si>
  <si>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</si>
  <si>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</si>
  <si>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</si>
  <si>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</si>
  <si>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</si>
  <si>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</si>
  <si>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</si>
  <si>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</si>
  <si>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</si>
  <si>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</si>
  <si>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</si>
  <si>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</si>
  <si>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</si>
  <si>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</si>
  <si>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</si>
  <si>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</si>
  <si>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</si>
  <si>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</si>
  <si>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</si>
  <si>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</si>
  <si>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</si>
  <si>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</si>
  <si>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</si>
  <si>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</si>
  <si>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</si>
  <si>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</si>
  <si>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</si>
  <si>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</si>
  <si>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</si>
  <si>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</si>
  <si>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</si>
  <si>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</si>
  <si>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</si>
  <si>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</si>
  <si>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</si>
  <si>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</si>
  <si>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</si>
  <si>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</si>
  <si>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</si>
  <si>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</si>
  <si>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</si>
  <si>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</si>
  <si>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</si>
  <si>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</si>
  <si>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</si>
  <si>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</si>
  <si>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</si>
  <si>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</si>
  <si>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</si>
  <si>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</si>
  <si>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</si>
  <si>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</si>
  <si>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</si>
  <si>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</si>
  <si>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</si>
  <si>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</si>
  <si>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</si>
  <si>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</si>
  <si>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</si>
  <si>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</si>
  <si>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</si>
  <si>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</si>
  <si>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</si>
  <si>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</si>
  <si>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</si>
  <si>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</si>
  <si>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</si>
  <si>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</si>
  <si>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</si>
  <si>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</si>
  <si>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</si>
  <si>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</si>
  <si>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</si>
  <si>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</si>
  <si>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</si>
  <si>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</si>
  <si>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</si>
  <si>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</si>
  <si>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</si>
  <si>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</si>
  <si>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</si>
  <si>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</si>
  <si>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</si>
  <si>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</si>
  <si>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</si>
  <si>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</si>
  <si>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</si>
  <si>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</si>
  <si>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</si>
  <si>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</si>
  <si>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</si>
  <si>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</si>
  <si>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</si>
  <si>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</si>
  <si>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</si>
  <si>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</si>
  <si>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</si>
  <si>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</si>
  <si>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</si>
  <si>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</si>
  <si>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</si>
  <si>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</si>
  <si>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</si>
  <si>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</si>
  <si>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</si>
  <si>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</si>
  <si>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</si>
  <si>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</si>
  <si>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</si>
  <si>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</si>
  <si>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</si>
  <si>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</si>
  <si>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</si>
  <si>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</si>
  <si>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</si>
  <si>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</si>
  <si>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</si>
  <si>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</si>
  <si>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</si>
  <si>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</si>
  <si>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</si>
  <si>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</si>
  <si>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</si>
  <si>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</si>
  <si>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</si>
  <si>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</si>
  <si>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</si>
  <si>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</si>
  <si>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</si>
  <si>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</si>
  <si>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</si>
  <si>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</si>
  <si>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</si>
  <si>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</si>
  <si>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</si>
  <si>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</si>
  <si>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</si>
  <si>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</si>
  <si>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</si>
  <si>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</si>
  <si>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</si>
  <si>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</si>
  <si>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</si>
  <si>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</si>
  <si>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</si>
  <si>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</si>
  <si>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</si>
  <si>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</si>
  <si>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</si>
  <si>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</si>
  <si>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</si>
  <si>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</si>
  <si>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</si>
  <si>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</si>
  <si>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</si>
  <si>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</si>
  <si>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</si>
  <si>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</si>
  <si>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</si>
  <si>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</si>
  <si>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</si>
  <si>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</si>
  <si>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</si>
  <si>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</si>
  <si>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</si>
  <si>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</si>
  <si>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</si>
  <si>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</si>
  <si>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</si>
  <si>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</si>
  <si>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</si>
  <si>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</si>
  <si>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</si>
  <si>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</si>
  <si>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</si>
  <si>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</si>
  <si>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</si>
  <si>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</si>
  <si>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</si>
  <si>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</si>
  <si>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</si>
  <si>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</si>
  <si>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</si>
  <si>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</si>
  <si>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</si>
  <si>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</si>
  <si>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</si>
  <si>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</si>
  <si>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</si>
  <si>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</si>
  <si>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</si>
  <si>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</si>
  <si>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</si>
  <si>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</si>
  <si>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</si>
  <si>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</si>
  <si>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</si>
  <si>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</si>
  <si>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</si>
  <si>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</si>
  <si>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</si>
  <si>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</si>
  <si>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</si>
  <si>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</si>
  <si>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</si>
  <si>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</si>
  <si>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</si>
  <si>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</si>
  <si>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</si>
  <si>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</si>
  <si>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</si>
  <si>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</si>
  <si>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</si>
  <si>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</si>
  <si>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</si>
  <si>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</si>
  <si>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</si>
  <si>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</si>
  <si>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</si>
  <si>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</si>
  <si>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</si>
  <si>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</si>
  <si>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</si>
  <si>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</si>
  <si>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</si>
  <si>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</si>
  <si>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</si>
  <si>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</si>
  <si>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</si>
  <si>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</si>
  <si>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</si>
  <si>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</si>
  <si>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</si>
  <si>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</si>
  <si>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</si>
  <si>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</si>
  <si>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</si>
  <si>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</si>
  <si>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</si>
  <si>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</si>
  <si>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</si>
  <si>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</si>
  <si>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</si>
  <si>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</si>
  <si>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</si>
  <si>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</si>
  <si>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</si>
  <si>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</si>
  <si>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</si>
  <si>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</si>
  <si>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</si>
  <si>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</si>
  <si>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</si>
  <si>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</si>
  <si>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</si>
  <si>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</si>
  <si>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</si>
  <si>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</si>
  <si>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</si>
  <si>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</si>
  <si>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</si>
  <si>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</si>
  <si>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</si>
  <si>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</si>
  <si>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</si>
  <si>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</si>
  <si>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</si>
  <si>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</si>
  <si>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</si>
  <si>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</si>
  <si>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</si>
  <si>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</si>
  <si>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</si>
  <si>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</si>
  <si>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</si>
  <si>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</si>
  <si>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</si>
  <si>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</si>
  <si>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</si>
  <si>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</si>
  <si>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</si>
  <si>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</si>
  <si>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</si>
  <si>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</si>
  <si>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</si>
  <si>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</si>
  <si>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</si>
  <si>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</si>
  <si>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</si>
  <si>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</si>
  <si>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</si>
  <si>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</si>
  <si>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</si>
  <si>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</si>
  <si>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</si>
  <si>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</si>
  <si>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</si>
  <si>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</si>
  <si>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</si>
  <si>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</si>
  <si>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</si>
  <si>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</si>
  <si>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</si>
  <si>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</si>
  <si>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</si>
  <si>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</si>
  <si>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</si>
  <si>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</si>
  <si>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</si>
  <si>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</si>
  <si>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</si>
  <si>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</si>
  <si>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</si>
  <si>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</si>
  <si>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</si>
  <si>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</si>
  <si>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</si>
  <si>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</si>
  <si>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</si>
  <si>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</si>
  <si>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</si>
  <si>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</si>
  <si>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</si>
  <si>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</si>
  <si>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</si>
  <si>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</si>
  <si>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</si>
  <si>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</si>
  <si>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</si>
  <si>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</si>
  <si>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</si>
  <si>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</si>
  <si>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</si>
  <si>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</si>
  <si>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</si>
  <si>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</si>
  <si>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</si>
  <si>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</si>
  <si>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</si>
  <si>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</si>
  <si>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</si>
  <si>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</si>
  <si>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</si>
  <si>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</si>
  <si>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</si>
  <si>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</si>
  <si>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</si>
  <si>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</si>
  <si>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</si>
  <si>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</si>
  <si>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</si>
  <si>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</si>
  <si>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</si>
  <si>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</si>
  <si>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</si>
  <si>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</si>
  <si>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</si>
  <si>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</si>
  <si>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</si>
  <si>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</si>
  <si>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</si>
  <si>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</si>
  <si>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</si>
  <si>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</si>
  <si>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</si>
  <si>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</si>
  <si>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</si>
  <si>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</si>
  <si>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</si>
  <si>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</si>
  <si>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</si>
  <si>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</si>
  <si>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</si>
  <si>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</si>
  <si>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</si>
  <si>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</si>
  <si>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</si>
  <si>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</si>
  <si>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</si>
  <si>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</si>
  <si>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</si>
  <si>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</si>
  <si>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</si>
  <si>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</si>
  <si>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</si>
  <si>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</si>
  <si>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</si>
  <si>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</si>
  <si>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</si>
  <si>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</si>
  <si>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</si>
  <si>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</si>
  <si>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</si>
  <si>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</si>
  <si>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</si>
  <si>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</si>
  <si>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</si>
  <si>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</si>
  <si>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</si>
  <si>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</si>
  <si>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</si>
  <si>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</si>
  <si>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</si>
  <si>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</si>
  <si>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</si>
  <si>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</si>
  <si>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</si>
  <si>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</si>
  <si>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</si>
  <si>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</si>
  <si>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</si>
  <si>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</si>
  <si>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</si>
  <si>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</si>
  <si>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</si>
  <si>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</si>
  <si>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</si>
  <si>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</si>
  <si>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</si>
  <si>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</si>
  <si>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</si>
  <si>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</si>
  <si>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</si>
  <si>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</si>
  <si>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</si>
  <si>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</si>
  <si>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</si>
  <si>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</si>
  <si>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</si>
  <si>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</si>
  <si>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</si>
  <si>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</si>
  <si>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</si>
  <si>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</si>
  <si>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</si>
  <si>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</si>
  <si>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</si>
  <si>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</si>
  <si>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</si>
  <si>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</si>
  <si>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</si>
  <si>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</si>
  <si>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</si>
  <si>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</si>
  <si>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</si>
  <si>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</si>
  <si>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</si>
  <si>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</si>
  <si>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</si>
  <si>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</si>
  <si>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</si>
  <si>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</si>
  <si>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</si>
  <si>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</si>
  <si>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</si>
  <si>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</si>
  <si>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</si>
  <si>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</si>
  <si>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</si>
  <si>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</si>
  <si>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</si>
  <si>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</si>
  <si>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</si>
  <si>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</si>
  <si>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</si>
  <si>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</si>
  <si>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</si>
  <si>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</si>
  <si>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</si>
  <si>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</si>
  <si>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</si>
  <si>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</si>
  <si>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</si>
  <si>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</si>
  <si>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</si>
  <si>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</si>
  <si>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</si>
  <si>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</si>
  <si>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</si>
  <si>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</si>
  <si>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</si>
  <si>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</si>
  <si>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</si>
  <si>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</si>
  <si>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</si>
  <si>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</si>
  <si>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</si>
  <si>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</si>
  <si>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</si>
  <si>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</si>
  <si>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</si>
  <si>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</si>
  <si>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</si>
  <si>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</si>
  <si>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</si>
  <si>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</si>
  <si>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</si>
  <si>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</si>
  <si>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</si>
  <si>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</si>
  <si>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</si>
  <si>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</si>
  <si>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</si>
  <si>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</si>
  <si>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</si>
  <si>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</si>
  <si>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</si>
  <si>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</si>
  <si>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</si>
  <si>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</si>
  <si>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</si>
  <si>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</si>
  <si>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</si>
  <si>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</si>
  <si>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</si>
  <si>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</si>
  <si>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</si>
  <si>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</si>
  <si>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</si>
  <si>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</si>
  <si>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</si>
  <si>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</si>
  <si>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</si>
  <si>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</si>
  <si>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</si>
  <si>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</si>
  <si>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</si>
  <si>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</si>
  <si>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</si>
  <si>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</si>
  <si>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</si>
  <si>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</si>
  <si>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</si>
  <si>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</si>
  <si>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</si>
  <si>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</si>
  <si>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</si>
  <si>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</si>
  <si>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</si>
  <si>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</si>
  <si>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</si>
  <si>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</si>
  <si>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</si>
  <si>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</si>
  <si>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</si>
  <si>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</si>
  <si>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</si>
  <si>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</si>
  <si>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</si>
  <si>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</si>
  <si>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</si>
  <si>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</si>
  <si>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</si>
  <si>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</si>
  <si>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</si>
  <si>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</si>
  <si>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</si>
  <si>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</si>
  <si>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</si>
  <si>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</si>
  <si>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</si>
  <si>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</si>
  <si>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</si>
  <si>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</si>
  <si>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</si>
  <si>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</si>
  <si>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</si>
  <si>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</si>
  <si>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</si>
  <si>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</si>
  <si>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</si>
  <si>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</si>
  <si>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</si>
  <si>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</si>
  <si>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</si>
  <si>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</si>
  <si>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</si>
  <si>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</si>
  <si>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</si>
  <si>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</si>
  <si>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</si>
  <si>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</si>
  <si>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</si>
  <si>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</si>
  <si>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</si>
  <si>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</si>
  <si>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</si>
  <si>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</si>
  <si>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</si>
  <si>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</si>
  <si>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</si>
  <si>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</si>
  <si>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</si>
  <si>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</si>
  <si>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</si>
  <si>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</si>
  <si>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</si>
  <si>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</si>
  <si>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</si>
  <si>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</si>
  <si>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</si>
  <si>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</si>
  <si>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</si>
  <si>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</si>
  <si>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</si>
  <si>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</si>
  <si>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</si>
  <si>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</si>
  <si>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</si>
  <si>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</si>
  <si>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</si>
  <si>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</si>
  <si>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</si>
  <si>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</si>
  <si>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</si>
  <si>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</si>
  <si>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</si>
  <si>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</si>
  <si>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</si>
  <si>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</si>
  <si>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</si>
  <si>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</si>
  <si>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</si>
  <si>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</si>
  <si>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</si>
  <si>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</si>
  <si>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</si>
  <si>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</si>
  <si>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</si>
  <si>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</si>
  <si>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</si>
  <si>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</si>
  <si>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</si>
  <si>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</si>
  <si>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</si>
  <si>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</si>
  <si>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</si>
  <si>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</si>
  <si>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</si>
  <si>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</si>
  <si>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</si>
  <si>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</si>
  <si>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</si>
  <si>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</si>
  <si>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</si>
  <si>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</si>
  <si>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</si>
  <si>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</si>
  <si>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</si>
  <si>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</si>
  <si>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</si>
  <si>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</si>
  <si>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</si>
  <si>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</si>
  <si>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</si>
  <si>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</si>
  <si>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</si>
  <si>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</si>
  <si>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</si>
  <si>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</si>
  <si>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</si>
  <si>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</si>
  <si>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</si>
  <si>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</si>
  <si>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</si>
  <si>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</si>
  <si>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</si>
  <si>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</si>
  <si>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</si>
  <si>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</si>
  <si>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</si>
  <si>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</si>
  <si>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</si>
  <si>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</si>
  <si>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</si>
  <si>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</si>
  <si>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</si>
  <si>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</si>
  <si>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</si>
  <si>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</si>
  <si>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</si>
  <si>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</si>
  <si>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</si>
  <si>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</si>
  <si>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</si>
  <si>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</si>
  <si>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</si>
  <si>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</si>
  <si>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</si>
  <si>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</si>
  <si>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</si>
  <si>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</si>
  <si>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</si>
  <si>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</si>
  <si>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</si>
  <si>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</si>
  <si>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</si>
  <si>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</si>
  <si>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</si>
  <si>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</si>
  <si>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</si>
  <si>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</si>
  <si>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</si>
  <si>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</si>
  <si>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</si>
  <si>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</si>
  <si>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</si>
  <si>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</si>
  <si>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</si>
  <si>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</si>
  <si>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</si>
  <si>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</si>
  <si>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</si>
  <si>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</si>
  <si>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</si>
  <si>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</si>
  <si>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</si>
  <si>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</si>
  <si>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</si>
  <si>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</si>
  <si>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</si>
  <si>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</si>
  <si>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</si>
  <si>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</si>
  <si>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</si>
  <si>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</si>
  <si>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</si>
  <si>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</si>
  <si>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</si>
  <si>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</si>
  <si>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</si>
  <si>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</si>
  <si>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</si>
  <si>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</si>
  <si>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</si>
  <si>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</si>
  <si>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</si>
  <si>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</si>
  <si>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</si>
  <si>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</si>
  <si>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</si>
  <si>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</si>
  <si>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</si>
  <si>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</si>
  <si>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</si>
  <si>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</si>
  <si>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</si>
  <si>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</si>
  <si>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</si>
  <si>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</si>
  <si>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</si>
  <si>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</si>
  <si>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</si>
  <si>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</si>
  <si>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</si>
  <si>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</si>
  <si>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</si>
  <si>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</si>
  <si>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</si>
  <si>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</si>
  <si>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</si>
  <si>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</si>
  <si>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</si>
  <si>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</si>
  <si>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</si>
  <si>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</si>
  <si>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</si>
  <si>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</si>
  <si>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</si>
  <si>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</si>
  <si>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</si>
  <si>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</si>
  <si>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</si>
  <si>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</si>
  <si>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</si>
  <si>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</si>
  <si>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</si>
  <si>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</si>
  <si>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</si>
  <si>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</si>
  <si>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</si>
  <si>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</si>
  <si>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</si>
  <si>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</si>
  <si>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</si>
  <si>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</si>
  <si>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</si>
  <si>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</si>
  <si>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</si>
  <si>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</si>
  <si>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</si>
  <si>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</si>
  <si>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</si>
  <si>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</si>
  <si>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</si>
  <si>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</si>
  <si>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</si>
  <si>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</si>
  <si>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</si>
  <si>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</si>
  <si>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</si>
  <si>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</si>
  <si>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</si>
  <si>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</si>
  <si>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</si>
  <si>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</si>
  <si>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</si>
  <si>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</si>
  <si>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</si>
  <si>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</si>
  <si>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</si>
  <si>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</si>
  <si>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</si>
  <si>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</si>
  <si>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</si>
  <si>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</si>
  <si>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</si>
  <si>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</si>
  <si>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</si>
  <si>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</si>
  <si>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</si>
  <si>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</si>
  <si>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</si>
  <si>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</si>
  <si>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</si>
  <si>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</si>
  <si>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</si>
  <si>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</si>
  <si>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</si>
  <si>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</si>
  <si>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</si>
  <si>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</si>
  <si>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</si>
  <si>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</si>
  <si>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</si>
  <si>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</si>
  <si>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</si>
  <si>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</si>
  <si>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</si>
  <si>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</si>
  <si>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</si>
  <si>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</si>
  <si>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</si>
  <si>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</si>
  <si>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</si>
  <si>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</si>
  <si>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</si>
  <si>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</si>
  <si>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</si>
  <si>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</si>
  <si>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</si>
  <si>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</si>
  <si>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</si>
  <si>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</si>
  <si>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</si>
  <si>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</si>
  <si>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</si>
  <si>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</si>
  <si>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</si>
  <si>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</si>
  <si>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</si>
  <si>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</si>
  <si>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</si>
  <si>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</si>
  <si>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</si>
  <si>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</si>
  <si>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</si>
  <si>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</si>
  <si>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</si>
  <si>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</si>
  <si>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</si>
  <si>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</si>
  <si>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</si>
  <si>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</si>
  <si>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</si>
  <si>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</si>
  <si>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</si>
  <si>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</si>
  <si>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</si>
  <si>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</si>
  <si>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</si>
  <si>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</si>
  <si>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</si>
  <si>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</si>
  <si>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</si>
  <si>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</si>
  <si>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</si>
  <si>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</si>
  <si>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</si>
  <si>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</si>
  <si>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</si>
  <si>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</si>
  <si>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</si>
  <si>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</si>
  <si>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</si>
  <si>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</si>
  <si>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</si>
  <si>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</si>
  <si>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</si>
  <si>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</si>
  <si>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</si>
  <si>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</si>
  <si>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</si>
  <si>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</si>
  <si>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</si>
  <si>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</si>
  <si>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</si>
  <si>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</si>
  <si>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</si>
  <si>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</si>
  <si>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</si>
  <si>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</si>
  <si>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</si>
  <si>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</si>
  <si>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</si>
  <si>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</si>
  <si>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</si>
  <si>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</si>
  <si>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</si>
  <si>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</si>
  <si>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</si>
  <si>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</si>
  <si>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</si>
  <si>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</si>
  <si>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</si>
  <si>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</si>
  <si>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</si>
  <si>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</si>
  <si>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</si>
  <si>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</si>
  <si>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</si>
  <si>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</si>
  <si>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</si>
  <si>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</si>
  <si>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</si>
  <si>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</si>
  <si>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</si>
  <si>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</si>
  <si>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</si>
  <si>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</si>
  <si>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</si>
  <si>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</si>
  <si>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</si>
  <si>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</si>
  <si>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</si>
  <si>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</si>
  <si>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</si>
  <si>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</si>
  <si>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</si>
  <si>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</si>
  <si>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</si>
  <si>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</si>
  <si>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</si>
  <si>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</si>
  <si>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</si>
  <si>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</si>
  <si>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</si>
  <si>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</si>
  <si>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</si>
  <si>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</si>
  <si>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</si>
  <si>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</si>
  <si>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</si>
  <si>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</si>
  <si>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</si>
  <si>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</si>
  <si>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</si>
  <si>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</si>
  <si>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</si>
  <si>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</si>
  <si>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</si>
  <si>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</si>
  <si>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</si>
  <si>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</si>
  <si>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</si>
  <si>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</si>
  <si>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</si>
  <si>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</si>
  <si>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</si>
  <si>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</si>
  <si>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</si>
  <si>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</si>
  <si>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</si>
  <si>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</si>
  <si>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</si>
  <si>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</si>
  <si>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</si>
  <si>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</si>
  <si>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</si>
  <si>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</si>
  <si>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</si>
  <si>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</si>
  <si>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</si>
  <si>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</si>
  <si>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</si>
  <si>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</si>
  <si>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</si>
  <si>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</si>
  <si>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</si>
  <si>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</si>
  <si>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</si>
  <si>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</si>
  <si>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</si>
  <si>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</si>
  <si>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</si>
  <si>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</si>
  <si>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</si>
  <si>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</si>
  <si>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</si>
  <si>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</si>
  <si>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</si>
  <si>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</si>
  <si>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</si>
  <si>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</si>
  <si>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</si>
  <si>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</si>
  <si>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</si>
  <si>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</si>
  <si>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</si>
  <si>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</si>
  <si>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</si>
  <si>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</si>
  <si>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</si>
  <si>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</si>
  <si>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</si>
  <si>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</si>
  <si>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</si>
  <si>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</si>
  <si>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</si>
  <si>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</si>
  <si>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</si>
  <si>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</si>
  <si>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</si>
  <si>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</si>
  <si>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</si>
  <si>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</si>
  <si>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</si>
  <si>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</si>
  <si>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</si>
  <si>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</si>
  <si>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</si>
  <si>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</si>
  <si>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</si>
  <si>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</si>
  <si>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</si>
  <si>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</si>
  <si>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</si>
  <si>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</si>
  <si>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</si>
  <si>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</si>
  <si>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</si>
  <si>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</si>
  <si>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</si>
  <si>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</si>
  <si>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</si>
  <si>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</si>
  <si>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</si>
  <si>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</si>
  <si>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</si>
  <si>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</si>
  <si>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</si>
  <si>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</si>
  <si>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</si>
  <si>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</si>
  <si>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</si>
  <si>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</si>
  <si>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</si>
  <si>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</si>
  <si>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</si>
  <si>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</si>
  <si>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</si>
  <si>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</si>
  <si>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</si>
  <si>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</si>
  <si>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</si>
  <si>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</si>
  <si>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</si>
  <si>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</si>
  <si>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</si>
  <si>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</si>
  <si>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</si>
  <si>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</si>
  <si>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</si>
  <si>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</si>
  <si>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</si>
  <si>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</si>
  <si>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</si>
  <si>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</si>
  <si>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</si>
  <si>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</si>
  <si>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</si>
  <si>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</si>
  <si>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</si>
  <si>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</si>
  <si>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</si>
  <si>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</si>
  <si>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</si>
  <si>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</si>
  <si>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</si>
  <si>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</si>
  <si>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</si>
  <si>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</si>
  <si>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</si>
  <si>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</si>
  <si>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</si>
  <si>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</si>
  <si>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</si>
  <si>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</si>
  <si>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</si>
  <si>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</si>
  <si>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</si>
  <si>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</si>
  <si>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</si>
  <si>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</si>
  <si>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</si>
  <si>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</si>
  <si>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</si>
  <si>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</si>
  <si>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</si>
  <si>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</si>
  <si>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</si>
  <si>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</si>
  <si>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</si>
  <si>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</si>
  <si>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</si>
  <si>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</si>
  <si>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</si>
  <si>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</si>
  <si>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</si>
  <si>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</si>
  <si>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</si>
  <si>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</si>
  <si>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</si>
  <si>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</si>
  <si>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</si>
  <si>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</si>
  <si>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</si>
  <si>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</si>
  <si>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</si>
  <si>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</si>
  <si>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</si>
  <si>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</si>
  <si>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</si>
  <si>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</si>
  <si>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</si>
  <si>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</si>
  <si>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</si>
  <si>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</si>
  <si>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</si>
  <si>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</si>
  <si>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</si>
  <si>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</si>
  <si>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</si>
  <si>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</si>
  <si>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</si>
  <si>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</si>
  <si>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</si>
  <si>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</si>
  <si>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</si>
  <si>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</si>
  <si>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</si>
  <si>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</si>
  <si>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</si>
  <si>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</si>
  <si>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</si>
  <si>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</si>
  <si>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</si>
  <si>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</si>
  <si>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</si>
  <si>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</si>
  <si>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</si>
  <si>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</si>
  <si>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</si>
  <si>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</si>
  <si>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</si>
  <si>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</si>
  <si>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</si>
  <si>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</si>
  <si>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</si>
  <si>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</si>
  <si>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</si>
  <si>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</si>
  <si>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</si>
  <si>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</si>
  <si>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</si>
  <si>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</si>
  <si>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</si>
  <si>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</si>
  <si>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</si>
  <si>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</si>
  <si>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</si>
  <si>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</si>
  <si>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</si>
  <si>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</si>
  <si>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</si>
  <si>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</si>
  <si>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</si>
  <si>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</si>
  <si>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</si>
  <si>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</si>
  <si>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</si>
  <si>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</si>
  <si>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</si>
  <si>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</si>
  <si>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</si>
  <si>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</si>
  <si>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</si>
  <si>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</si>
  <si>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</si>
  <si>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</si>
  <si>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</si>
  <si>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</si>
  <si>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</si>
  <si>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</si>
  <si>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</si>
  <si>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</si>
  <si>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</si>
  <si>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</si>
  <si>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</si>
  <si>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</si>
  <si>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</si>
  <si>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</si>
  <si>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</si>
  <si>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</si>
  <si>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</si>
  <si>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</si>
  <si>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</si>
  <si>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</si>
  <si>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</si>
  <si>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</si>
  <si>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</si>
  <si>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</si>
  <si>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</si>
  <si>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</si>
  <si>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</si>
  <si>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</si>
  <si>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</si>
  <si>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</si>
  <si>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</si>
  <si>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</si>
  <si>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</si>
  <si>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</si>
  <si>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</si>
  <si>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</si>
  <si>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</si>
  <si>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</si>
  <si>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</si>
  <si>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</si>
  <si>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</si>
  <si>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</si>
  <si>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</si>
  <si>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</si>
  <si>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</si>
  <si>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</si>
  <si>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</si>
  <si>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</si>
  <si>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</si>
  <si>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</si>
  <si>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</si>
  <si>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</si>
  <si>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</si>
  <si>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</si>
  <si>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</si>
  <si>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</si>
  <si>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</si>
  <si>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</si>
  <si>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</si>
  <si>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</si>
  <si>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</si>
  <si>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</si>
  <si>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</si>
  <si>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</si>
  <si>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</si>
  <si>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</si>
  <si>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</si>
  <si>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</si>
  <si>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</si>
  <si>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</si>
  <si>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</si>
  <si>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</si>
  <si>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</si>
  <si>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</si>
  <si>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</si>
  <si>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</si>
  <si>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</si>
  <si>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</si>
  <si>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</si>
  <si>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</si>
  <si>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</si>
  <si>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</si>
  <si>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</si>
  <si>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</si>
  <si>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</si>
  <si>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</si>
  <si>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</si>
  <si>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</si>
  <si>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</si>
  <si>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</si>
  <si>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</si>
  <si>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</si>
  <si>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</si>
  <si>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</si>
  <si>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</si>
  <si>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</si>
  <si>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</si>
  <si>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</si>
  <si>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</si>
  <si>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</si>
  <si>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</si>
  <si>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</si>
  <si>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</si>
  <si>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</si>
  <si>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</si>
  <si>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</si>
  <si>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</si>
  <si>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</si>
  <si>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</si>
  <si>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</si>
  <si>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</si>
  <si>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</si>
  <si>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</si>
  <si>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</si>
  <si>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</si>
  <si>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</si>
  <si>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</si>
  <si>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</si>
  <si>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</si>
  <si>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</si>
  <si>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</si>
  <si>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</si>
  <si>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</si>
  <si>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</si>
  <si>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</si>
  <si>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</si>
  <si>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</si>
  <si>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</si>
  <si>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</si>
  <si>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</si>
  <si>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</si>
  <si>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</si>
  <si>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</si>
  <si>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</si>
  <si>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</si>
  <si>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</si>
  <si>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</si>
  <si>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</si>
  <si>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</si>
  <si>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</si>
  <si>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</si>
  <si>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</si>
  <si>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</si>
  <si>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</si>
  <si>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</si>
  <si>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</si>
  <si>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</si>
  <si>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</si>
  <si>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</si>
  <si>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</si>
  <si>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</si>
  <si>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</si>
  <si>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</si>
  <si>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</si>
  <si>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</si>
  <si>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</si>
  <si>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</si>
  <si>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</si>
  <si>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</si>
  <si>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</si>
  <si>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</si>
  <si>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</si>
  <si>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</si>
  <si>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</si>
  <si>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</si>
  <si>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</si>
  <si>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</si>
  <si>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</si>
  <si>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</si>
  <si>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</si>
  <si>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</si>
  <si>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</si>
  <si>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</si>
  <si>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</si>
  <si>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</si>
  <si>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</si>
  <si>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</si>
  <si>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</si>
  <si>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</si>
  <si>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</si>
  <si>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</si>
  <si>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</si>
  <si>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</si>
  <si>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</si>
  <si>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</si>
  <si>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</si>
  <si>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</si>
  <si>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</si>
  <si>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</si>
  <si>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</si>
  <si>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</si>
  <si>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</si>
  <si>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</si>
  <si>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</si>
  <si>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</si>
  <si>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</si>
  <si>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</si>
  <si>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</si>
  <si>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</si>
  <si>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</si>
  <si>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</si>
  <si>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</si>
  <si>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</si>
  <si>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</si>
  <si>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</si>
  <si>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</si>
  <si>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</si>
  <si>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</si>
  <si>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</si>
  <si>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</si>
  <si>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</si>
  <si>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</si>
  <si>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</si>
  <si>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</si>
  <si>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</si>
  <si>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</si>
  <si>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</si>
  <si>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</si>
  <si>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</si>
  <si>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</si>
  <si>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</si>
  <si>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</si>
  <si>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</si>
  <si>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</si>
  <si>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</si>
  <si>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</si>
  <si>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</si>
  <si>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</si>
  <si>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</si>
  <si>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</si>
  <si>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</si>
  <si>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</si>
  <si>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</si>
  <si>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</si>
  <si>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</si>
  <si>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</si>
  <si>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</si>
  <si>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</si>
  <si>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</si>
  <si>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</si>
  <si>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</si>
  <si>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</si>
  <si>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</si>
  <si>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</si>
  <si>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</si>
  <si>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</si>
  <si>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</si>
  <si>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</si>
  <si>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</si>
  <si>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</si>
  <si>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</si>
  <si>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</si>
  <si>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</si>
  <si>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</si>
  <si>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</si>
  <si>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</si>
  <si>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</si>
  <si>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</si>
  <si>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</si>
  <si>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</si>
  <si>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</si>
  <si>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</si>
  <si>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</si>
  <si>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</si>
  <si>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</si>
  <si>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</si>
  <si>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</si>
  <si>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</si>
  <si>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</si>
  <si>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</si>
  <si>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</si>
  <si>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</si>
  <si>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</si>
  <si>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</si>
  <si>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</si>
  <si>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</si>
  <si>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</si>
  <si>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</si>
  <si>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</si>
  <si>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</si>
  <si>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</si>
  <si>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</si>
  <si>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</si>
  <si>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</si>
  <si>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</si>
  <si>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</si>
  <si>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</si>
  <si>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</si>
  <si>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</si>
  <si>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</si>
  <si>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</si>
  <si>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</si>
  <si>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</si>
  <si>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</si>
  <si>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</si>
  <si>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</si>
  <si>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</si>
  <si>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</si>
  <si>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</si>
  <si>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</si>
  <si>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</si>
  <si>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</si>
  <si>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</si>
  <si>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</si>
  <si>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</si>
  <si>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</si>
  <si>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</si>
  <si>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</si>
  <si>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</si>
  <si>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</si>
  <si>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</si>
  <si>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</si>
  <si>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</si>
  <si>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</si>
  <si>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</si>
  <si>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</si>
  <si>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</si>
  <si>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</si>
  <si>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</si>
  <si>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</si>
  <si>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</si>
  <si>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</si>
  <si>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</si>
  <si>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</si>
  <si>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</si>
  <si>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</si>
  <si>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</si>
  <si>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</si>
  <si>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</si>
  <si>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</si>
  <si>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</si>
  <si>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</si>
  <si>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</si>
  <si>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</si>
  <si>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</si>
  <si>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</si>
  <si>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</si>
  <si>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</si>
  <si>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</si>
  <si>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</si>
  <si>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</si>
  <si>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</si>
  <si>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</si>
  <si>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</si>
  <si>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</si>
  <si>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</si>
  <si>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</si>
  <si>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</si>
  <si>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</si>
  <si>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</si>
  <si>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</si>
  <si>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</si>
  <si>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</si>
  <si>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</si>
  <si>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</si>
  <si>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</si>
  <si>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</si>
  <si>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</si>
  <si>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</si>
  <si>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</si>
  <si>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</si>
  <si>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</si>
  <si>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</si>
  <si>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</si>
  <si>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</si>
  <si>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</si>
  <si>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</si>
  <si>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</si>
  <si>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</si>
  <si>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</si>
  <si>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</si>
  <si>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</si>
  <si>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</si>
  <si>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</si>
  <si>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</si>
  <si>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</si>
  <si>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</si>
  <si>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</si>
  <si>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</si>
  <si>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</si>
  <si>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</si>
  <si>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</si>
  <si>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</si>
  <si>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</si>
  <si>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</si>
  <si>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</si>
  <si>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</si>
  <si>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</si>
  <si>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</si>
  <si>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</si>
  <si>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</si>
  <si>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</si>
  <si>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</si>
  <si>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</si>
  <si>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</si>
  <si>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</si>
  <si>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</si>
  <si>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</si>
  <si>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</si>
  <si>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</si>
  <si>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</si>
  <si>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</si>
  <si>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</si>
  <si>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</si>
  <si>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</si>
  <si>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</si>
  <si>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</si>
  <si>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</si>
  <si>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</si>
  <si>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</si>
  <si>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</si>
  <si>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</si>
  <si>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</si>
  <si>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</si>
  <si>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</si>
  <si>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</si>
  <si>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</si>
  <si>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</si>
  <si>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</si>
  <si>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</si>
  <si>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</si>
  <si>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</si>
  <si>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</si>
  <si>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</si>
  <si>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</si>
  <si>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</si>
  <si>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</si>
  <si>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</si>
  <si>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</si>
  <si>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</si>
  <si>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</si>
  <si>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</si>
  <si>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</si>
  <si>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</si>
  <si>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</si>
  <si>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</si>
  <si>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</si>
  <si>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</si>
  <si>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</si>
  <si>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</si>
  <si>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</si>
  <si>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</si>
  <si>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</si>
  <si>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</si>
  <si>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</si>
  <si>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</si>
  <si>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</si>
  <si>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</si>
  <si>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</si>
  <si>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</si>
  <si>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</si>
  <si>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</si>
  <si>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</si>
  <si>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</si>
  <si>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</si>
  <si>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</si>
  <si>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</si>
  <si>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</si>
  <si>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</si>
  <si>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</si>
  <si>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</si>
  <si>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</si>
  <si>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</si>
  <si>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</si>
  <si>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</si>
  <si>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</si>
  <si>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</si>
  <si>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</si>
  <si>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</si>
  <si>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</si>
  <si>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</si>
  <si>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</si>
  <si>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</si>
  <si>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</si>
  <si>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</si>
  <si>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</si>
  <si>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</si>
  <si>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</si>
  <si>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</si>
  <si>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</si>
  <si>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</si>
  <si>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</si>
  <si>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</si>
  <si>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</si>
  <si>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</si>
  <si>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</si>
  <si>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</si>
  <si>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</si>
  <si>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</si>
  <si>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</si>
  <si>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</si>
  <si>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</si>
  <si>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</si>
  <si>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</si>
  <si>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</si>
  <si>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</si>
  <si>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</si>
  <si>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</si>
  <si>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</si>
  <si>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</si>
  <si>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</si>
  <si>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</si>
  <si>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</si>
  <si>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</si>
  <si>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</si>
  <si>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</si>
  <si>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</si>
  <si>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</si>
  <si>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</si>
  <si>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</si>
  <si>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</si>
  <si>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</si>
  <si>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</si>
  <si>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</si>
  <si>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</si>
  <si>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</si>
  <si>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</si>
  <si>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</si>
  <si>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</si>
  <si>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</si>
  <si>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</si>
  <si>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</si>
  <si>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</si>
  <si>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</si>
  <si>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</si>
  <si>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</si>
  <si>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</si>
  <si>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</si>
  <si>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</si>
  <si>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</si>
  <si>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</si>
  <si>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</si>
  <si>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</si>
  <si>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</si>
  <si>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</si>
  <si>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</si>
  <si>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</si>
  <si>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</si>
  <si>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</si>
  <si>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</si>
  <si>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</si>
  <si>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</si>
  <si>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</si>
  <si>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</si>
  <si>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</si>
  <si>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</si>
  <si>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</si>
  <si>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</si>
  <si>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</si>
  <si>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</si>
  <si>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</si>
  <si>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</si>
  <si>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</si>
  <si>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</si>
  <si>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</si>
  <si>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</si>
  <si>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</si>
  <si>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</si>
  <si>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</si>
  <si>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</si>
  <si>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</si>
  <si>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</si>
  <si>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</si>
  <si>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</si>
  <si>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</si>
  <si>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</si>
  <si>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</si>
  <si>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</si>
  <si>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</si>
  <si>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</si>
  <si>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</si>
  <si>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</si>
  <si>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</si>
  <si>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</si>
  <si>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</si>
  <si>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</si>
  <si>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</si>
  <si>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</si>
  <si>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</si>
  <si>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</si>
  <si>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</si>
  <si>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</si>
  <si>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</si>
  <si>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</si>
  <si>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</si>
  <si>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</si>
  <si>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</si>
  <si>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</si>
  <si>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</si>
  <si>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</si>
  <si>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</si>
  <si>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</si>
  <si>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</si>
  <si>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</si>
  <si>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</si>
  <si>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</si>
  <si>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</si>
  <si>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</si>
  <si>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</si>
  <si>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</si>
  <si>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</si>
  <si>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</si>
  <si>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</si>
  <si>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</si>
  <si>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</si>
  <si>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</si>
  <si>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</si>
  <si>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</si>
  <si>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</si>
  <si>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</si>
  <si>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</si>
  <si>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</si>
  <si>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</si>
  <si>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</si>
  <si>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</si>
  <si>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</si>
  <si>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</si>
  <si>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</si>
  <si>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</si>
  <si>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</si>
  <si>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</si>
  <si>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</si>
  <si>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</si>
  <si>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</si>
  <si>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</si>
  <si>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</si>
  <si>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</si>
  <si>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</si>
  <si>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</si>
  <si>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</si>
  <si>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</si>
  <si>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</si>
  <si>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</si>
  <si>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</si>
  <si>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</si>
  <si>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</si>
  <si>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</si>
  <si>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</si>
  <si>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</si>
  <si>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</si>
  <si>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</si>
  <si>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</si>
  <si>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</si>
  <si>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</si>
  <si>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</si>
  <si>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</si>
  <si>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</si>
  <si>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</si>
  <si>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</si>
  <si>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</si>
  <si>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</si>
  <si>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</si>
  <si>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</si>
  <si>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</si>
  <si>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</si>
  <si>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</si>
  <si>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</si>
  <si>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</si>
  <si>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</si>
  <si>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</si>
  <si>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</si>
  <si>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</si>
  <si>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</si>
  <si>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</si>
  <si>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</si>
  <si>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</si>
  <si>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</si>
  <si>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</si>
  <si>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</si>
  <si>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</si>
  <si>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</si>
  <si>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</si>
  <si>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</si>
  <si>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</si>
  <si>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</si>
  <si>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</si>
  <si>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</si>
  <si>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</si>
  <si>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</si>
  <si>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</si>
  <si>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</si>
  <si>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</si>
  <si>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</si>
  <si>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</si>
  <si>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</si>
  <si>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</si>
  <si>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</si>
  <si>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</si>
  <si>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</si>
  <si>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</si>
  <si>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</si>
  <si>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</si>
  <si>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</si>
  <si>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</si>
  <si>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</si>
  <si>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</si>
  <si>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</si>
  <si>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</si>
  <si>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</si>
  <si>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</si>
  <si>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</si>
  <si>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</si>
  <si>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</si>
  <si>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</si>
  <si>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</si>
  <si>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</si>
  <si>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</si>
  <si>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</si>
  <si>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</si>
  <si>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</si>
  <si>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</si>
  <si>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</si>
  <si>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</si>
  <si>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</si>
  <si>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</si>
  <si>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</si>
  <si>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</si>
  <si>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</si>
  <si>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</si>
  <si>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</si>
  <si>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</si>
  <si>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</si>
  <si>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</si>
  <si>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</si>
  <si>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</si>
  <si>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</si>
  <si>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</si>
  <si>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</si>
  <si>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</si>
  <si>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</si>
  <si>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</si>
  <si>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</si>
  <si>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</si>
  <si>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</si>
  <si>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</si>
  <si>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</si>
  <si>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</si>
  <si>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</si>
  <si>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</si>
  <si>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</si>
  <si>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</si>
  <si>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</si>
  <si>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</si>
  <si>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</si>
  <si>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</si>
  <si>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</si>
  <si>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</si>
  <si>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</si>
  <si>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</si>
  <si>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</si>
  <si>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</si>
  <si>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</si>
  <si>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</si>
  <si>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</si>
  <si>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</si>
  <si>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</si>
  <si>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</si>
  <si>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</si>
  <si>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</si>
  <si>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</si>
  <si>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</si>
  <si>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</si>
  <si>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</si>
  <si>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</si>
  <si>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</si>
  <si>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</si>
  <si>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</si>
  <si>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</si>
  <si>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</si>
  <si>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</si>
  <si>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</si>
  <si>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</si>
  <si>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</si>
  <si>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</si>
  <si>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</si>
  <si>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</si>
  <si>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</si>
  <si>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</si>
  <si>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</si>
  <si>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</si>
  <si>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</si>
  <si>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</si>
  <si>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</si>
  <si>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</si>
  <si>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</si>
  <si>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</si>
  <si>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</si>
  <si>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</si>
  <si>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</si>
  <si>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</si>
  <si>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</si>
  <si>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</si>
  <si>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</si>
  <si>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</si>
  <si>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</si>
  <si>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</si>
  <si>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</si>
  <si>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</si>
  <si>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</si>
  <si>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</si>
  <si>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</si>
  <si>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</si>
  <si>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</si>
  <si>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</si>
  <si>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</si>
  <si>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</si>
  <si>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</si>
  <si>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</si>
  <si>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</si>
  <si>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</si>
  <si>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</si>
  <si>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</si>
  <si>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</si>
  <si>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</si>
  <si>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</si>
  <si>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</si>
  <si>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</si>
  <si>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</si>
  <si>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</si>
  <si>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</si>
  <si>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</si>
  <si>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</si>
  <si>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</si>
  <si>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</si>
  <si>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</si>
  <si>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</si>
  <si>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</si>
  <si>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</si>
  <si>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</si>
  <si>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</si>
  <si>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</si>
  <si>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</si>
  <si>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</si>
  <si>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</si>
  <si>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</si>
  <si>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</si>
  <si>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</si>
  <si>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</si>
  <si>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</si>
  <si>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</si>
  <si>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</si>
  <si>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</si>
  <si>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</si>
  <si>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</si>
  <si>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</si>
  <si>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</si>
  <si>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</si>
  <si>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</si>
  <si>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</si>
  <si>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</si>
  <si>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</si>
  <si>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</si>
  <si>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</si>
  <si>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</si>
  <si>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</si>
  <si>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</si>
  <si>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</si>
  <si>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</si>
  <si>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</si>
  <si>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</si>
  <si>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</si>
  <si>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</si>
  <si>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</si>
  <si>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</si>
  <si>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</si>
  <si>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</si>
  <si>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IVA 19%</t>
  </si>
  <si>
    <t>MUNICIPIO DE ENVIGADO - ESPACIO PUBLICO</t>
  </si>
  <si>
    <t>Suma de VALOR A FACTURAR</t>
  </si>
  <si>
    <t>(en blanco)</t>
  </si>
  <si>
    <t>V008</t>
  </si>
  <si>
    <t>BIOSEGURIDAD</t>
  </si>
  <si>
    <t>AIU</t>
  </si>
  <si>
    <t>ESTAMPILLA</t>
  </si>
  <si>
    <t>MUNICIPIO DE ITAGUI - INFRAESTRUCTURA DE ITAGU</t>
  </si>
  <si>
    <t>FACTURA PERSONERIA DE ITAGUI  01 AL 30  DE FEBRERO DE 2022 - INTEGRIDAD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</si>
  <si>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</si>
  <si>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</si>
  <si>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</si>
  <si>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</si>
  <si>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</si>
  <si>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</si>
  <si>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</si>
  <si>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</si>
  <si>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</si>
  <si>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</si>
  <si>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ORTIZ LONDONO LUZ  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</si>
  <si>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</si>
  <si>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</si>
  <si>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</si>
  <si>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</si>
  <si>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</si>
  <si>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</si>
  <si>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</si>
  <si>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</si>
  <si>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</si>
  <si>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FACTURA PERSONERIA ITAGUI DEL 1 AL 30  DE FEBRERO DE 2022 - INTEGRIDAD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</si>
</sst>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</cellStyleXfs>
  <cellXfs count="105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0" fontId="5" fillId="0" borderId="0" xfId="4" applyFont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" fontId="2" fillId="4" borderId="1" xfId="4" applyNumberFormat="1" applyFont="1" applyFill="1" applyBorder="1" applyAlignment="1">
      <alignment wrapText="1"/>
    </xf>
    <xf numFmtId="3" fontId="2" fillId="4" borderId="1" xfId="4" applyNumberFormat="1" applyFont="1" applyFill="1" applyBorder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3" fontId="2" fillId="4" borderId="0" xfId="4" applyNumberFormat="1" applyFont="1" applyFill="1" applyBorder="1"/>
    <xf numFmtId="0" fontId="0" fillId="0" borderId="16" xfId="0" applyBorder="1"/>
    <xf numFmtId="0" fontId="0" fillId="0" borderId="15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166" fontId="0" fillId="0" borderId="17" xfId="2" applyNumberFormat="1" applyFont="1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6" borderId="1" xfId="0" applyFill="1" applyBorder="1"/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</cellXfs>
  <cellStyles count="7">
    <cellStyle name="Hipervínculo 2" xfId="1"/>
    <cellStyle name="Millares" xfId="2" builtinId="3"/>
    <cellStyle name="Moneda 2" xfId="3"/>
    <cellStyle name="Normal" xfId="0" builtinId="0"/>
    <cellStyle name="Normal 2" xfId="4"/>
    <cellStyle name="Normal 3" xfId="5"/>
    <cellStyle name="Normal 4" xfId="6"/>
  </cellStyles>
  <dxfs count="2">
    <dxf>
      <numFmt numFmtId="166" formatCode="_ * #,##0_ ;_ * \-#,##0_ ;_ * &quot;-&quot;??_ ;_ @_ "/>
    </dxf>
    <dxf>
      <numFmt numFmtId="166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:a16="http://schemas.microsoft.com/office/drawing/2014/main" xmlns="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:a16="http://schemas.microsoft.com/office/drawing/2014/main" xmlns="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4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617.468840624999" createdVersion="7" refreshedVersion="7" recordCount="20">
  <cacheSource type="worksheet">
    <worksheetSource ref="A6:V26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BOGADA                                           "/>
        <s v="ABOGADO                                           "/>
        <s v="TECNICA                                           "/>
        <s v="PSICOLOGA                                         "/>
        <s v="AUXILIAR                                          "/>
        <s v="COMUNICADORA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emiMixedTypes="0" containsString="0" containsNumber="1" containsInteger="1" minValue="0" maxValue="351516"/>
    </cacheField>
    <cacheField name="H. ORDINARIAS" numFmtId="0">
      <sharedItems containsSemiMixedTypes="0" containsString="0" containsNumber="1" containsInteger="1" minValue="0" maxValue="2816"/>
    </cacheField>
    <cacheField name="COMP. ORDINARIA" numFmtId="3">
      <sharedItems containsSemiMixedTypes="0" containsString="0" containsNumber="1" containsInteger="1" minValue="0" maxValue="35126667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5478183"/>
    </cacheField>
    <cacheField name="INGRESO BASE DE COTIZACION" numFmtId="3">
      <sharedItems containsString="0" containsBlank="1" containsNumber="1" containsInteger="1" minValue="1700000" maxValue="3590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308000"/>
    </cacheField>
    <cacheField name="ARP 0,523%" numFmtId="3">
      <sharedItems containsSemiMixedTypes="0" containsString="0" containsNumber="1" minValue="0" maxValue="187757"/>
    </cacheField>
    <cacheField name="CAJA DE COMPENSACION 4 %" numFmtId="3">
      <sharedItems containsSemiMixedTypes="0" containsString="0" containsNumber="1" containsInteger="1" minValue="0" maxValue="1436000"/>
    </cacheField>
    <cacheField name="CESANTIAS 8.33%" numFmtId="3">
      <sharedItems containsSemiMixedTypes="0" containsString="0" containsNumber="1" minValue="0" maxValue="3019751.2828000002"/>
    </cacheField>
    <cacheField name="PRIMA 8.33%" numFmtId="3">
      <sharedItems containsSemiMixedTypes="0" containsString="0" containsNumber="1" minValue="0" maxValue="3019751.2828000002"/>
    </cacheField>
    <cacheField name="VACACIONES 5%" numFmtId="3">
      <sharedItems containsSemiMixedTypes="0" containsString="0" containsNumber="1" containsInteger="1" minValue="0" maxValue="1795000"/>
    </cacheField>
    <cacheField name="INTERESES  CESANTIAS 1%" numFmtId="3">
      <sharedItems containsSemiMixedTypes="0" containsString="0" containsNumber="1" minValue="0" maxValue="362515.16000000003"/>
    </cacheField>
    <cacheField name="BIOSEGURIDAD" numFmtId="3">
      <sharedItems containsString="0" containsBlank="1" containsNumber="1" containsInteger="1" minValue="41000" maxValue="745000"/>
    </cacheField>
    <cacheField name="VALOR A FACTURAR" numFmtId="3">
      <sharedItems containsSemiMixedTypes="0" containsString="0" containsNumber="1" minValue="0" maxValue="50351957.725599997"/>
    </cacheField>
    <cacheField name="AIU" numFmtId="0">
      <sharedItems containsSemiMixedTypes="0" containsString="0" containsNumber="1" minValue="0" maxValue="10422855.249199199"/>
    </cacheField>
    <cacheField name="ESTAMPILLA" numFmtId="0">
      <sharedItems containsSemiMixedTypes="0" containsString="0" containsNumber="1" minValue="0" maxValue="2227649.8067752165"/>
    </cacheField>
    <cacheField name="VALOR A FACTURAR2" numFmtId="0">
      <sharedItems containsSemiMixedTypes="0" containsString="0" containsNumber="1" minValue="0" maxValue="55225016.675574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017209643"/>
    <s v="CAMPO GIL LAURA 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20444298"/>
    <s v="RÍOS MUNOZ CINDY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6669851"/>
    <s v="GALLEGO GIRALDO JUAN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7751687"/>
    <s v="OCAMPO BEDOYA MARIA                               "/>
    <x v="2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159177.47623500001"/>
    <n v="3904529.8582350002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152440646"/>
    <s v="LOPERA MORALES LAURA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30348662"/>
    <s v="QUINTERO SALAS YANETH    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2753194"/>
    <s v="ORTIZ LONDONO LUZ                                 "/>
    <x v="4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98000"/>
    <n v="2741158.5752000003"/>
    <n v="567419.82506639999"/>
    <n v="140614.58201132203"/>
    <n v="3449192.9822777226"/>
  </r>
  <r>
    <n v="43169968"/>
    <s v="LOPEZ LONDONO YUDY                                "/>
    <x v="0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184166.56603375002"/>
    <n v="5105476.1150337495"/>
  </r>
  <r>
    <n v="43182030"/>
    <s v="MONTOYA SUAZA YEIMY                               "/>
    <x v="5"/>
    <n v="0"/>
    <n v="176"/>
    <n v="2126667"/>
    <m/>
    <n v="2126667"/>
    <n v="2900000"/>
    <n v="0"/>
    <n v="348000"/>
    <n v="15167"/>
    <n v="116000"/>
    <n v="241570"/>
    <n v="241570"/>
    <n v="145000"/>
    <n v="29000"/>
    <n v="41000"/>
    <n v="3303974"/>
    <n v="683922.61800000002"/>
    <n v="169485.60626500001"/>
    <n v="4157382.2242649999"/>
  </r>
  <r>
    <n v="43687508"/>
    <s v="LONDONO PARRA DIANA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202015.91589"/>
    <n v="4955331.5838899994"/>
  </r>
  <r>
    <n v="43833794"/>
    <s v="GUTIERREZ ARBOLEDA JANETH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98644598"/>
    <s v="MIRA PEREZ RODOLFO                                "/>
    <x v="1"/>
    <n v="0"/>
    <n v="24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240.58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2816"/>
    <n v="35126667"/>
    <n v="0"/>
    <n v="35478183"/>
    <n v="35900000"/>
    <n v="0"/>
    <n v="4308000"/>
    <n v="187757"/>
    <n v="1436000"/>
    <n v="3019751.2828000002"/>
    <n v="3019751.2828000002"/>
    <n v="1795000"/>
    <n v="362515.16000000003"/>
    <n v="745000"/>
    <n v="50351957.725599997"/>
    <n v="10422855.249199199"/>
    <n v="2227649.8067752165"/>
    <n v="55225016.6755744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6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6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7" dataOnRows="1" applyNumberFormats="0" applyBorderFormats="0" applyFontFormats="0" applyPatternFormats="0" applyAlignmentFormats="0" applyWidthHeightFormats="1" dataCaption="Datos" updatedVersion="7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0"/>
        <item x="1"/>
        <item x="2"/>
        <item x="3"/>
        <item x="4"/>
        <item x="5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2">
    <format dxfId="1">
      <pivotArea outline="0" fieldPosition="0">
        <references count="1">
          <reference field="2" count="1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outline="0" fieldPosition="0">
        <references count="1">
          <reference field="2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11</v>
      </c>
      <c r="B4" s="24" t="s">
        <v>2521</v>
      </c>
    </row>
    <row r="5" spans="1:2">
      <c r="A5" s="29">
        <v>2</v>
      </c>
      <c r="B5" s="15">
        <v>32161668.780509911</v>
      </c>
    </row>
    <row r="6" spans="1:2">
      <c r="A6" s="30">
        <v>33</v>
      </c>
      <c r="B6" s="21">
        <v>3227612.7104211203</v>
      </c>
    </row>
    <row r="7" spans="1:2">
      <c r="A7" s="30">
        <v>35</v>
      </c>
      <c r="B7" s="21">
        <v>2730857.2831261344</v>
      </c>
    </row>
    <row r="8" spans="1:2">
      <c r="A8" s="30">
        <v>36</v>
      </c>
      <c r="B8" s="21">
        <v>34933541.681290992</v>
      </c>
    </row>
    <row r="9" spans="1:2">
      <c r="A9" s="30">
        <v>38</v>
      </c>
      <c r="B9" s="21">
        <v>3275533.6289657182</v>
      </c>
    </row>
    <row r="10" spans="1:2">
      <c r="A10" s="30">
        <v>39</v>
      </c>
      <c r="B10" s="21">
        <v>3266190.3688691203</v>
      </c>
    </row>
    <row r="11" spans="1:2">
      <c r="A11" s="30">
        <v>40</v>
      </c>
      <c r="B11" s="21">
        <v>2155902.854308269</v>
      </c>
    </row>
    <row r="12" spans="1:2">
      <c r="A12" s="31" t="s">
        <v>2520</v>
      </c>
      <c r="B12" s="25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4</v>
      </c>
      <c r="B4" s="24" t="s">
        <v>2521</v>
      </c>
    </row>
    <row r="5" spans="1:2">
      <c r="A5" s="13">
        <v>3958191</v>
      </c>
      <c r="B5" s="15">
        <v>3266190.3688691203</v>
      </c>
    </row>
    <row r="6" spans="1:2">
      <c r="A6" s="14">
        <v>4860560</v>
      </c>
      <c r="B6" s="21">
        <v>2155915.0623082686</v>
      </c>
    </row>
    <row r="7" spans="1:2">
      <c r="A7" s="14">
        <v>8049795</v>
      </c>
      <c r="B7" s="21">
        <v>2155927.2703082687</v>
      </c>
    </row>
    <row r="8" spans="1:2">
      <c r="A8" s="14">
        <v>8200567</v>
      </c>
      <c r="B8" s="21">
        <v>2155929.7119082687</v>
      </c>
    </row>
    <row r="9" spans="1:2">
      <c r="A9" s="14">
        <v>8200874</v>
      </c>
      <c r="B9" s="21">
        <v>1617692.4106977088</v>
      </c>
    </row>
    <row r="10" spans="1:2">
      <c r="A10" s="14">
        <v>8201672</v>
      </c>
      <c r="B10" s="21">
        <v>2558027.8126596478</v>
      </c>
    </row>
    <row r="11" spans="1:2">
      <c r="A11" s="14">
        <v>8203267</v>
      </c>
      <c r="B11" s="21">
        <v>1768661.1184812975</v>
      </c>
    </row>
    <row r="12" spans="1:2">
      <c r="A12" s="14">
        <v>8204940</v>
      </c>
      <c r="B12" s="21">
        <v>2155939.4783082688</v>
      </c>
    </row>
    <row r="13" spans="1:2">
      <c r="A13" s="14">
        <v>8363603</v>
      </c>
      <c r="B13" s="21">
        <v>2155941.9199082688</v>
      </c>
    </row>
    <row r="14" spans="1:2">
      <c r="A14" s="14">
        <v>10881232</v>
      </c>
      <c r="B14" s="21">
        <v>2155885.7631082688</v>
      </c>
    </row>
    <row r="15" spans="1:2">
      <c r="A15" s="14">
        <v>23197733</v>
      </c>
      <c r="B15" s="21">
        <v>2155893.0879082689</v>
      </c>
    </row>
    <row r="16" spans="1:2">
      <c r="A16" s="14">
        <v>26036830</v>
      </c>
      <c r="B16" s="21">
        <v>2155895.5295082689</v>
      </c>
    </row>
    <row r="17" spans="1:2">
      <c r="A17" s="14">
        <v>42750552</v>
      </c>
      <c r="B17" s="21">
        <v>2155900.412708269</v>
      </c>
    </row>
    <row r="18" spans="1:2">
      <c r="A18" s="14">
        <v>43267969</v>
      </c>
      <c r="B18" s="21">
        <v>2155902.854308269</v>
      </c>
    </row>
    <row r="19" spans="1:2">
      <c r="A19" s="14">
        <v>43895830</v>
      </c>
      <c r="B19" s="21">
        <v>2155905.2959082685</v>
      </c>
    </row>
    <row r="20" spans="1:2">
      <c r="A20" s="14">
        <v>43896227</v>
      </c>
      <c r="B20" s="21">
        <v>2155907.7375082686</v>
      </c>
    </row>
    <row r="21" spans="1:2">
      <c r="A21" s="14">
        <v>43898052</v>
      </c>
      <c r="B21" s="21">
        <v>2155910.1791082686</v>
      </c>
    </row>
    <row r="22" spans="1:2">
      <c r="A22" s="14">
        <v>43898293</v>
      </c>
      <c r="B22" s="21">
        <v>2155912.6207082686</v>
      </c>
    </row>
    <row r="23" spans="1:2">
      <c r="A23" s="14">
        <v>50931813</v>
      </c>
      <c r="B23" s="21">
        <v>2155917.5039082686</v>
      </c>
    </row>
    <row r="24" spans="1:2">
      <c r="A24" s="14">
        <v>52492585</v>
      </c>
      <c r="B24" s="21">
        <v>2155919.9455082687</v>
      </c>
    </row>
    <row r="25" spans="1:2">
      <c r="A25" s="14">
        <v>70543141</v>
      </c>
      <c r="B25" s="21">
        <v>2155922.3871082691</v>
      </c>
    </row>
    <row r="26" spans="1:2">
      <c r="A26" s="14">
        <v>78727221</v>
      </c>
      <c r="B26" s="21">
        <v>2155924.8287082687</v>
      </c>
    </row>
    <row r="27" spans="1:2">
      <c r="A27" s="14">
        <v>92550444</v>
      </c>
      <c r="B27" s="21">
        <v>2155944.3615082689</v>
      </c>
    </row>
    <row r="28" spans="1:2">
      <c r="A28" s="14">
        <v>98475386</v>
      </c>
      <c r="B28" s="21">
        <v>2155946.8031082689</v>
      </c>
    </row>
    <row r="29" spans="1:2">
      <c r="A29" s="14">
        <v>98475758</v>
      </c>
      <c r="B29" s="21">
        <v>2155949.2447082689</v>
      </c>
    </row>
    <row r="30" spans="1:2">
      <c r="A30" s="14">
        <v>1002491842</v>
      </c>
      <c r="B30" s="21">
        <v>2155863.7887082687</v>
      </c>
    </row>
    <row r="31" spans="1:2">
      <c r="A31" s="14">
        <v>1007309143</v>
      </c>
      <c r="B31" s="21">
        <v>2155866.2303082692</v>
      </c>
    </row>
    <row r="32" spans="1:2">
      <c r="A32" s="14">
        <v>1007339049</v>
      </c>
      <c r="B32" s="21">
        <v>2730835.3087261347</v>
      </c>
    </row>
    <row r="33" spans="1:2">
      <c r="A33" s="14">
        <v>1007425562</v>
      </c>
      <c r="B33" s="21">
        <v>2155871.1135082687</v>
      </c>
    </row>
    <row r="34" spans="1:2">
      <c r="A34" s="14">
        <v>1040491350</v>
      </c>
      <c r="B34" s="21">
        <v>2155873.5551082687</v>
      </c>
    </row>
    <row r="35" spans="1:2">
      <c r="A35" s="14">
        <v>1040497273</v>
      </c>
      <c r="B35" s="21">
        <v>2366358.4536211202</v>
      </c>
    </row>
    <row r="36" spans="1:2">
      <c r="A36" s="14">
        <v>1040503273</v>
      </c>
      <c r="B36" s="21">
        <v>3275533.6289657182</v>
      </c>
    </row>
    <row r="37" spans="1:2">
      <c r="A37" s="14">
        <v>1040506668</v>
      </c>
      <c r="B37" s="21">
        <v>3227612.7104211203</v>
      </c>
    </row>
    <row r="38" spans="1:2">
      <c r="A38" s="14">
        <v>1040518009</v>
      </c>
      <c r="B38" s="21">
        <v>2155883.3215082688</v>
      </c>
    </row>
    <row r="39" spans="1:2">
      <c r="A39" s="14">
        <v>1101385168</v>
      </c>
      <c r="B39" s="21">
        <v>2155888.2047082689</v>
      </c>
    </row>
    <row r="40" spans="1:2">
      <c r="A40" s="14">
        <v>1193466596</v>
      </c>
      <c r="B40" s="21">
        <v>2730857.2831261344</v>
      </c>
    </row>
    <row r="41" spans="1:2">
      <c r="A41" s="23" t="s">
        <v>2520</v>
      </c>
      <c r="B41" s="25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6" sqref="A6:B11"/>
    </sheetView>
  </sheetViews>
  <sheetFormatPr baseColWidth="10" defaultRowHeight="12.75"/>
  <cols>
    <col min="1" max="1" width="38.5703125" bestFit="1" customWidth="1"/>
    <col min="2" max="2" width="12" bestFit="1" customWidth="1"/>
  </cols>
  <sheetData>
    <row r="3" spans="1:2">
      <c r="A3" s="34" t="s">
        <v>2564</v>
      </c>
      <c r="B3" s="35"/>
    </row>
    <row r="4" spans="1:2">
      <c r="A4" s="34" t="s">
        <v>10</v>
      </c>
      <c r="B4" s="35" t="s">
        <v>2521</v>
      </c>
    </row>
    <row r="5" spans="1:2">
      <c r="A5" s="67" t="s">
        <v>2565</v>
      </c>
      <c r="B5" s="66">
        <v>50351957.725599997</v>
      </c>
    </row>
    <row r="6" spans="1:2">
      <c r="A6" s="64" t="s">
        <v>2586</v>
      </c>
      <c r="B6" s="65">
        <v>18437973</v>
      </c>
    </row>
    <row r="7" spans="1:2">
      <c r="A7" s="64" t="s">
        <v>2587</v>
      </c>
      <c r="B7" s="65">
        <v>10033584.5</v>
      </c>
    </row>
    <row r="8" spans="1:2">
      <c r="A8" s="64" t="s">
        <v>2590</v>
      </c>
      <c r="B8" s="65">
        <v>3103026</v>
      </c>
    </row>
    <row r="9" spans="1:2">
      <c r="A9" s="64" t="s">
        <v>1681</v>
      </c>
      <c r="B9" s="65">
        <v>7528290.5</v>
      </c>
    </row>
    <row r="10" spans="1:2">
      <c r="A10" s="64" t="s">
        <v>2588</v>
      </c>
      <c r="B10" s="65">
        <v>7945109.7256000005</v>
      </c>
    </row>
    <row r="11" spans="1:2">
      <c r="A11" s="64" t="s">
        <v>2589</v>
      </c>
      <c r="B11" s="65">
        <v>3303974</v>
      </c>
    </row>
    <row r="12" spans="1:2">
      <c r="A12" s="36" t="s">
        <v>2520</v>
      </c>
      <c r="B12" s="37">
        <v>100703915.45120001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95"/>
  <sheetViews>
    <sheetView tabSelected="1" topLeftCell="F1" workbookViewId="0">
      <selection activeCell="F1" sqref="A1:XFD1048576"/>
    </sheetView>
  </sheetViews>
  <sheetFormatPr baseColWidth="10" defaultRowHeight="12.75"/>
  <cols>
    <col min="1" max="1" width="11.7109375" style="41" bestFit="1" customWidth="1"/>
    <col min="2" max="2" width="45.28515625" style="41" bestFit="1" customWidth="1"/>
    <col min="3" max="3" width="20.140625" style="77" customWidth="1"/>
    <col min="4" max="4" width="12.85546875" style="41" customWidth="1"/>
    <col min="5" max="5" width="16.7109375" style="43" bestFit="1" customWidth="1"/>
    <col min="6" max="6" width="13.85546875" style="43" bestFit="1" customWidth="1"/>
    <col min="7" max="7" width="14.85546875" style="43" bestFit="1" customWidth="1"/>
    <col min="8" max="8" width="13.85546875" style="43" bestFit="1" customWidth="1"/>
    <col min="9" max="9" width="18.85546875" style="43" bestFit="1" customWidth="1"/>
    <col min="10" max="10" width="15" style="43" bestFit="1" customWidth="1"/>
    <col min="11" max="11" width="15.85546875" style="40" bestFit="1" customWidth="1"/>
    <col min="12" max="12" width="13.85546875" style="40" bestFit="1" customWidth="1"/>
    <col min="13" max="13" width="15.85546875" style="40" bestFit="1" customWidth="1"/>
    <col min="14" max="14" width="14.28515625" style="40" bestFit="1" customWidth="1"/>
    <col min="15" max="15" width="15.28515625" style="40" bestFit="1" customWidth="1"/>
    <col min="16" max="16" width="15.7109375" style="40" bestFit="1" customWidth="1"/>
    <col min="17" max="17" width="14.28515625" style="40" bestFit="1" customWidth="1"/>
    <col min="18" max="18" width="16.7109375" style="40" hidden="1" customWidth="1"/>
    <col min="19" max="19" width="21.42578125" style="40" hidden="1" customWidth="1"/>
    <col min="20" max="20" width="9.85546875" style="40" hidden="1" customWidth="1"/>
    <col min="21" max="21" width="15.5703125" style="40" hidden="1" customWidth="1"/>
    <col min="22" max="22" width="13.85546875" style="40" customWidth="1"/>
    <col min="23" max="16384" width="11.42578125" style="40"/>
  </cols>
  <sheetData>
    <row r="2" spans="1:22">
      <c r="A2" s="39"/>
      <c r="B2" s="39"/>
      <c r="C2" s="97" t="s">
        <v>2563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>
      <c r="A3" s="39"/>
      <c r="B3" s="39"/>
      <c r="C3" s="99" t="s">
        <v>2571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>
      <c r="B4" s="42"/>
      <c r="C4" s="76"/>
      <c r="D4" s="42"/>
    </row>
    <row r="5" spans="1:22">
      <c r="E5" s="44" t="s">
        <v>1</v>
      </c>
      <c r="F5" s="44" t="s">
        <v>2</v>
      </c>
      <c r="G5" s="44" t="s">
        <v>2566</v>
      </c>
      <c r="J5" s="40"/>
    </row>
    <row r="6" spans="1:22" s="45" customFormat="1" ht="43.5" customHeight="1">
      <c r="A6" s="59" t="s">
        <v>4</v>
      </c>
      <c r="B6" s="59" t="s">
        <v>0</v>
      </c>
      <c r="C6" s="78" t="s">
        <v>10</v>
      </c>
      <c r="D6" s="59" t="s">
        <v>19</v>
      </c>
      <c r="E6" s="60" t="s">
        <v>5</v>
      </c>
      <c r="F6" s="60" t="s">
        <v>6</v>
      </c>
      <c r="G6" s="60" t="s">
        <v>12</v>
      </c>
      <c r="H6" s="60" t="s">
        <v>7</v>
      </c>
      <c r="I6" s="60" t="s">
        <v>9</v>
      </c>
      <c r="J6" s="60" t="s">
        <v>13</v>
      </c>
      <c r="K6" s="60" t="s">
        <v>14</v>
      </c>
      <c r="L6" s="60" t="s">
        <v>2591</v>
      </c>
      <c r="M6" s="60" t="s">
        <v>15</v>
      </c>
      <c r="N6" s="60" t="s">
        <v>25</v>
      </c>
      <c r="O6" s="60" t="s">
        <v>26</v>
      </c>
      <c r="P6" s="60" t="s">
        <v>2561</v>
      </c>
      <c r="Q6" s="60" t="s">
        <v>27</v>
      </c>
      <c r="R6" s="60" t="s">
        <v>2567</v>
      </c>
      <c r="S6" s="60" t="s">
        <v>8</v>
      </c>
      <c r="T6" s="61" t="s">
        <v>2568</v>
      </c>
      <c r="U6" s="61" t="s">
        <v>2569</v>
      </c>
      <c r="V6" s="60" t="s">
        <v>8</v>
      </c>
    </row>
    <row r="7" spans="1:22" s="7" customFormat="1" ht="12.75" customHeight="1">
      <c r="A7" s="83">
        <v>1017209643</v>
      </c>
      <c r="B7" s="84" t="s">
        <v>2572</v>
      </c>
      <c r="C7" s="85" t="s">
        <v>2586</v>
      </c>
      <c r="D7" s="86">
        <v>0</v>
      </c>
      <c r="E7" s="87">
        <v>240</v>
      </c>
      <c r="F7" s="86">
        <v>2550000</v>
      </c>
      <c r="G7" s="86"/>
      <c r="H7" s="88">
        <f t="shared" ref="H7:H20" si="0">+D7+F7</f>
        <v>2550000</v>
      </c>
      <c r="I7" s="89">
        <v>2550000</v>
      </c>
      <c r="J7" s="88">
        <v>0</v>
      </c>
      <c r="K7" s="88">
        <f t="shared" ref="K7:K20" si="1">+I7*12%</f>
        <v>306000</v>
      </c>
      <c r="L7" s="88">
        <f t="shared" ref="L7:L20" si="2">+I7*0.523%</f>
        <v>13336.5</v>
      </c>
      <c r="M7" s="88">
        <f t="shared" ref="M7:M20" si="3">+I7*4%</f>
        <v>102000</v>
      </c>
      <c r="N7" s="88">
        <f t="shared" ref="N7:N20" si="4">+(I7+D7)*8.33%</f>
        <v>212415</v>
      </c>
      <c r="O7" s="88">
        <f t="shared" ref="O7:O20" si="5">+(I7+D7)*8.33%</f>
        <v>212415</v>
      </c>
      <c r="P7" s="88">
        <f t="shared" ref="P7:P20" si="6">+I7*5%</f>
        <v>127500</v>
      </c>
      <c r="Q7" s="88">
        <f t="shared" ref="Q7:Q20" si="7">+(I7+D7)*1%</f>
        <v>25500</v>
      </c>
      <c r="R7" s="88">
        <v>41000</v>
      </c>
      <c r="S7" s="88">
        <f t="shared" ref="S7:S20" si="8">+H7+J7+K7+L7+M7+N7+O7+P7+Q7+R7</f>
        <v>3590166.5</v>
      </c>
      <c r="T7" s="90">
        <f t="shared" ref="T7:T20" si="9">+S7*20.7%</f>
        <v>743164.46549999993</v>
      </c>
      <c r="U7" s="90">
        <f>+(S7+T7)*4.25%</f>
        <v>184166.56603375002</v>
      </c>
      <c r="V7" s="91">
        <f t="shared" ref="V7:V20" si="10">+S7+T7+U7</f>
        <v>4517497.5315337498</v>
      </c>
    </row>
    <row r="8" spans="1:22" s="7" customFormat="1" ht="12.75" customHeight="1">
      <c r="A8" s="83">
        <v>1020444298</v>
      </c>
      <c r="B8" s="84" t="s">
        <v>2584</v>
      </c>
      <c r="C8" s="85" t="s">
        <v>2586</v>
      </c>
      <c r="D8" s="86">
        <v>0</v>
      </c>
      <c r="E8" s="87">
        <v>240</v>
      </c>
      <c r="F8" s="86">
        <v>2550000</v>
      </c>
      <c r="G8" s="86"/>
      <c r="H8" s="88">
        <f t="shared" si="0"/>
        <v>2550000</v>
      </c>
      <c r="I8" s="89">
        <v>2550000</v>
      </c>
      <c r="J8" s="88">
        <v>0</v>
      </c>
      <c r="K8" s="88">
        <f t="shared" si="1"/>
        <v>306000</v>
      </c>
      <c r="L8" s="88">
        <f t="shared" si="2"/>
        <v>13336.5</v>
      </c>
      <c r="M8" s="88">
        <f t="shared" si="3"/>
        <v>102000</v>
      </c>
      <c r="N8" s="88">
        <f t="shared" si="4"/>
        <v>212415</v>
      </c>
      <c r="O8" s="88">
        <f t="shared" si="5"/>
        <v>212415</v>
      </c>
      <c r="P8" s="88">
        <f t="shared" si="6"/>
        <v>127500</v>
      </c>
      <c r="Q8" s="88">
        <f t="shared" si="7"/>
        <v>25500</v>
      </c>
      <c r="R8" s="88">
        <v>41000</v>
      </c>
      <c r="S8" s="88">
        <f t="shared" si="8"/>
        <v>3590166.5</v>
      </c>
      <c r="T8" s="90">
        <f t="shared" si="9"/>
        <v>743164.46549999993</v>
      </c>
      <c r="U8" s="90">
        <f>+(S8+T8)*4.25%</f>
        <v>184166.56603375002</v>
      </c>
      <c r="V8" s="91">
        <f t="shared" si="10"/>
        <v>4517497.5315337498</v>
      </c>
    </row>
    <row r="9" spans="1:22" s="7" customFormat="1" ht="12.75" customHeight="1">
      <c r="A9" s="83">
        <v>1152440646</v>
      </c>
      <c r="B9" s="84" t="s">
        <v>2576</v>
      </c>
      <c r="C9" s="85" t="s">
        <v>2586</v>
      </c>
      <c r="D9" s="86">
        <v>0</v>
      </c>
      <c r="E9" s="87">
        <v>240</v>
      </c>
      <c r="F9" s="86">
        <v>2550000</v>
      </c>
      <c r="G9" s="86"/>
      <c r="H9" s="88">
        <f t="shared" si="0"/>
        <v>2550000</v>
      </c>
      <c r="I9" s="89">
        <v>2550000</v>
      </c>
      <c r="J9" s="88">
        <v>0</v>
      </c>
      <c r="K9" s="88">
        <f t="shared" si="1"/>
        <v>306000</v>
      </c>
      <c r="L9" s="88">
        <f t="shared" si="2"/>
        <v>13336.5</v>
      </c>
      <c r="M9" s="88">
        <f t="shared" si="3"/>
        <v>102000</v>
      </c>
      <c r="N9" s="88">
        <f t="shared" si="4"/>
        <v>212415</v>
      </c>
      <c r="O9" s="88">
        <f t="shared" si="5"/>
        <v>212415</v>
      </c>
      <c r="P9" s="88">
        <f t="shared" si="6"/>
        <v>127500</v>
      </c>
      <c r="Q9" s="88">
        <f t="shared" si="7"/>
        <v>25500</v>
      </c>
      <c r="R9" s="88">
        <v>41000</v>
      </c>
      <c r="S9" s="88">
        <f t="shared" si="8"/>
        <v>3590166.5</v>
      </c>
      <c r="T9" s="90">
        <f t="shared" si="9"/>
        <v>743164.46549999993</v>
      </c>
      <c r="U9" s="90">
        <f>+(S9+T9)*4.25%</f>
        <v>184166.56603375002</v>
      </c>
      <c r="V9" s="91">
        <f t="shared" si="10"/>
        <v>4517497.5315337498</v>
      </c>
    </row>
    <row r="10" spans="1:22" s="7" customFormat="1" ht="13.5" customHeight="1">
      <c r="A10" s="83">
        <v>43169968</v>
      </c>
      <c r="B10" s="84" t="s">
        <v>2578</v>
      </c>
      <c r="C10" s="85" t="s">
        <v>2586</v>
      </c>
      <c r="D10" s="86">
        <v>0</v>
      </c>
      <c r="E10" s="87">
        <v>240</v>
      </c>
      <c r="F10" s="86">
        <v>2900000</v>
      </c>
      <c r="G10" s="86"/>
      <c r="H10" s="88">
        <f t="shared" si="0"/>
        <v>2900000</v>
      </c>
      <c r="I10" s="89">
        <v>2900000</v>
      </c>
      <c r="J10" s="88">
        <v>0</v>
      </c>
      <c r="K10" s="88">
        <f t="shared" si="1"/>
        <v>348000</v>
      </c>
      <c r="L10" s="88">
        <f t="shared" si="2"/>
        <v>15167</v>
      </c>
      <c r="M10" s="88">
        <f t="shared" si="3"/>
        <v>116000</v>
      </c>
      <c r="N10" s="88">
        <f t="shared" si="4"/>
        <v>241570</v>
      </c>
      <c r="O10" s="88">
        <f t="shared" si="5"/>
        <v>241570</v>
      </c>
      <c r="P10" s="88">
        <f t="shared" si="6"/>
        <v>145000</v>
      </c>
      <c r="Q10" s="88">
        <f t="shared" si="7"/>
        <v>29000</v>
      </c>
      <c r="R10" s="88">
        <v>41000</v>
      </c>
      <c r="S10" s="88">
        <f t="shared" si="8"/>
        <v>4077307</v>
      </c>
      <c r="T10" s="90">
        <f t="shared" si="9"/>
        <v>844002.549</v>
      </c>
      <c r="U10" s="90">
        <v>184166.56603375002</v>
      </c>
      <c r="V10" s="91">
        <f t="shared" si="10"/>
        <v>5105476.1150337495</v>
      </c>
    </row>
    <row r="11" spans="1:22" s="7" customFormat="1" ht="12.75" customHeight="1">
      <c r="A11" s="83">
        <v>43687508</v>
      </c>
      <c r="B11" s="84" t="s">
        <v>2575</v>
      </c>
      <c r="C11" s="85" t="s">
        <v>2586</v>
      </c>
      <c r="D11" s="86">
        <v>0</v>
      </c>
      <c r="E11" s="87">
        <v>240</v>
      </c>
      <c r="F11" s="86">
        <v>2550000</v>
      </c>
      <c r="G11" s="86"/>
      <c r="H11" s="88">
        <f t="shared" si="0"/>
        <v>2550000</v>
      </c>
      <c r="I11" s="89">
        <v>2550000</v>
      </c>
      <c r="J11" s="88">
        <v>0</v>
      </c>
      <c r="K11" s="88">
        <f t="shared" si="1"/>
        <v>306000</v>
      </c>
      <c r="L11" s="88">
        <f t="shared" si="2"/>
        <v>13336.5</v>
      </c>
      <c r="M11" s="88">
        <f t="shared" si="3"/>
        <v>102000</v>
      </c>
      <c r="N11" s="88">
        <f t="shared" si="4"/>
        <v>212415</v>
      </c>
      <c r="O11" s="88">
        <f t="shared" si="5"/>
        <v>212415</v>
      </c>
      <c r="P11" s="88">
        <f t="shared" si="6"/>
        <v>127500</v>
      </c>
      <c r="Q11" s="88">
        <f t="shared" si="7"/>
        <v>25500</v>
      </c>
      <c r="R11" s="88">
        <v>41000</v>
      </c>
      <c r="S11" s="88">
        <f t="shared" si="8"/>
        <v>3590166.5</v>
      </c>
      <c r="T11" s="90">
        <f t="shared" si="9"/>
        <v>743164.46549999993</v>
      </c>
      <c r="U11" s="90">
        <f>+(S11+T11)*4.25%</f>
        <v>184166.56603375002</v>
      </c>
      <c r="V11" s="91">
        <f t="shared" si="10"/>
        <v>4517497.5315337498</v>
      </c>
    </row>
    <row r="12" spans="1:22" s="7" customFormat="1" ht="12.75" customHeight="1">
      <c r="A12" s="83">
        <v>1036669851</v>
      </c>
      <c r="B12" s="84" t="s">
        <v>2573</v>
      </c>
      <c r="C12" s="85" t="s">
        <v>2587</v>
      </c>
      <c r="D12" s="86">
        <v>0</v>
      </c>
      <c r="E12" s="87">
        <v>240</v>
      </c>
      <c r="F12" s="86">
        <v>2550000</v>
      </c>
      <c r="G12" s="86"/>
      <c r="H12" s="88">
        <f t="shared" si="0"/>
        <v>2550000</v>
      </c>
      <c r="I12" s="89">
        <v>2550000</v>
      </c>
      <c r="J12" s="88">
        <v>0</v>
      </c>
      <c r="K12" s="88">
        <f t="shared" si="1"/>
        <v>306000</v>
      </c>
      <c r="L12" s="88">
        <f t="shared" si="2"/>
        <v>13336.5</v>
      </c>
      <c r="M12" s="88">
        <f t="shared" si="3"/>
        <v>102000</v>
      </c>
      <c r="N12" s="88">
        <f t="shared" si="4"/>
        <v>212415</v>
      </c>
      <c r="O12" s="88">
        <f t="shared" si="5"/>
        <v>212415</v>
      </c>
      <c r="P12" s="88">
        <f t="shared" si="6"/>
        <v>127500</v>
      </c>
      <c r="Q12" s="88">
        <f t="shared" si="7"/>
        <v>25500</v>
      </c>
      <c r="R12" s="88">
        <v>41000</v>
      </c>
      <c r="S12" s="88">
        <f t="shared" si="8"/>
        <v>3590166.5</v>
      </c>
      <c r="T12" s="90">
        <f t="shared" si="9"/>
        <v>743164.46549999993</v>
      </c>
      <c r="U12" s="90">
        <f>+(S12+T12)*4.25%</f>
        <v>184166.56603375002</v>
      </c>
      <c r="V12" s="91">
        <f t="shared" si="10"/>
        <v>4517497.5315337498</v>
      </c>
    </row>
    <row r="13" spans="1:22" s="7" customFormat="1" ht="12.75" customHeight="1">
      <c r="A13" s="83">
        <v>98644598</v>
      </c>
      <c r="B13" s="84" t="s">
        <v>2579</v>
      </c>
      <c r="C13" s="85" t="s">
        <v>2587</v>
      </c>
      <c r="D13" s="86">
        <v>0</v>
      </c>
      <c r="E13" s="87">
        <v>240</v>
      </c>
      <c r="F13" s="86">
        <v>4600000</v>
      </c>
      <c r="G13" s="86"/>
      <c r="H13" s="88">
        <f t="shared" si="0"/>
        <v>4600000</v>
      </c>
      <c r="I13" s="89">
        <v>4600000</v>
      </c>
      <c r="J13" s="88">
        <v>0</v>
      </c>
      <c r="K13" s="88">
        <f t="shared" si="1"/>
        <v>552000</v>
      </c>
      <c r="L13" s="88">
        <f t="shared" si="2"/>
        <v>24058</v>
      </c>
      <c r="M13" s="88">
        <f t="shared" si="3"/>
        <v>184000</v>
      </c>
      <c r="N13" s="88">
        <f t="shared" si="4"/>
        <v>383180</v>
      </c>
      <c r="O13" s="88">
        <f t="shared" si="5"/>
        <v>383180</v>
      </c>
      <c r="P13" s="88">
        <f t="shared" si="6"/>
        <v>230000</v>
      </c>
      <c r="Q13" s="88">
        <f t="shared" si="7"/>
        <v>46000</v>
      </c>
      <c r="R13" s="88">
        <v>41000</v>
      </c>
      <c r="S13" s="88">
        <f t="shared" si="8"/>
        <v>6443418</v>
      </c>
      <c r="T13" s="90">
        <f t="shared" si="9"/>
        <v>1333787.5259999998</v>
      </c>
      <c r="U13" s="92">
        <f>+(L13+D13)*1%</f>
        <v>240.58</v>
      </c>
      <c r="V13" s="91">
        <f t="shared" si="10"/>
        <v>7777446.1059999997</v>
      </c>
    </row>
    <row r="14" spans="1:22" s="7" customFormat="1" ht="12.75" customHeight="1">
      <c r="A14" s="83">
        <v>30348662</v>
      </c>
      <c r="B14" s="84" t="s">
        <v>2583</v>
      </c>
      <c r="C14" s="85" t="s">
        <v>2588</v>
      </c>
      <c r="D14" s="86">
        <v>117172</v>
      </c>
      <c r="E14" s="87">
        <v>240</v>
      </c>
      <c r="F14" s="86">
        <v>1700000</v>
      </c>
      <c r="G14" s="86"/>
      <c r="H14" s="88">
        <f t="shared" si="0"/>
        <v>1817172</v>
      </c>
      <c r="I14" s="89">
        <v>1700000</v>
      </c>
      <c r="J14" s="88">
        <v>0</v>
      </c>
      <c r="K14" s="88">
        <f t="shared" si="1"/>
        <v>204000</v>
      </c>
      <c r="L14" s="88">
        <f t="shared" si="2"/>
        <v>8891</v>
      </c>
      <c r="M14" s="88">
        <f t="shared" si="3"/>
        <v>68000</v>
      </c>
      <c r="N14" s="88">
        <f t="shared" si="4"/>
        <v>151370.4276</v>
      </c>
      <c r="O14" s="88">
        <f t="shared" si="5"/>
        <v>151370.4276</v>
      </c>
      <c r="P14" s="88">
        <f t="shared" si="6"/>
        <v>85000</v>
      </c>
      <c r="Q14" s="88">
        <f t="shared" si="7"/>
        <v>18171.72</v>
      </c>
      <c r="R14" s="88">
        <v>98000</v>
      </c>
      <c r="S14" s="88">
        <f t="shared" si="8"/>
        <v>2601975.5752000003</v>
      </c>
      <c r="T14" s="90">
        <f t="shared" si="9"/>
        <v>538608.94406640006</v>
      </c>
      <c r="U14" s="90">
        <f t="shared" ref="U14:U20" si="11">+(S14+T14)*4.25%</f>
        <v>133474.84206882204</v>
      </c>
      <c r="V14" s="91">
        <f t="shared" si="10"/>
        <v>3274059.3613352226</v>
      </c>
    </row>
    <row r="15" spans="1:22" s="7" customFormat="1" ht="12.75" customHeight="1">
      <c r="A15" s="83">
        <v>42753194</v>
      </c>
      <c r="B15" s="84" t="s">
        <v>2582</v>
      </c>
      <c r="C15" s="85" t="s">
        <v>2588</v>
      </c>
      <c r="D15" s="86">
        <v>117172</v>
      </c>
      <c r="E15" s="87">
        <v>240</v>
      </c>
      <c r="F15" s="86">
        <v>1800000</v>
      </c>
      <c r="G15" s="86"/>
      <c r="H15" s="88">
        <f t="shared" si="0"/>
        <v>1917172</v>
      </c>
      <c r="I15" s="89">
        <v>1800000</v>
      </c>
      <c r="J15" s="88">
        <v>0</v>
      </c>
      <c r="K15" s="88">
        <f t="shared" si="1"/>
        <v>216000</v>
      </c>
      <c r="L15" s="88">
        <f t="shared" si="2"/>
        <v>9414</v>
      </c>
      <c r="M15" s="88">
        <f t="shared" si="3"/>
        <v>72000</v>
      </c>
      <c r="N15" s="88">
        <f t="shared" si="4"/>
        <v>159700.4276</v>
      </c>
      <c r="O15" s="88">
        <f t="shared" si="5"/>
        <v>159700.4276</v>
      </c>
      <c r="P15" s="88">
        <f t="shared" si="6"/>
        <v>90000</v>
      </c>
      <c r="Q15" s="88">
        <f t="shared" si="7"/>
        <v>19171.72</v>
      </c>
      <c r="R15" s="88">
        <v>98000</v>
      </c>
      <c r="S15" s="88">
        <f t="shared" si="8"/>
        <v>2741158.5752000003</v>
      </c>
      <c r="T15" s="90">
        <f t="shared" si="9"/>
        <v>567419.82506639999</v>
      </c>
      <c r="U15" s="90">
        <f t="shared" si="11"/>
        <v>140614.58201132203</v>
      </c>
      <c r="V15" s="91">
        <f t="shared" si="10"/>
        <v>3449192.9822777226</v>
      </c>
    </row>
    <row r="16" spans="1:22" s="7" customFormat="1" ht="12.75" customHeight="1">
      <c r="A16" s="83">
        <v>43833794</v>
      </c>
      <c r="B16" s="84" t="s">
        <v>2574</v>
      </c>
      <c r="C16" s="85" t="s">
        <v>2588</v>
      </c>
      <c r="D16" s="86">
        <v>117172</v>
      </c>
      <c r="E16" s="87">
        <v>240</v>
      </c>
      <c r="F16" s="86">
        <v>1700000</v>
      </c>
      <c r="G16" s="86"/>
      <c r="H16" s="88">
        <f t="shared" si="0"/>
        <v>1817172</v>
      </c>
      <c r="I16" s="89">
        <v>1700000</v>
      </c>
      <c r="J16" s="88">
        <v>0</v>
      </c>
      <c r="K16" s="88">
        <f t="shared" si="1"/>
        <v>204000</v>
      </c>
      <c r="L16" s="88">
        <f t="shared" si="2"/>
        <v>8891</v>
      </c>
      <c r="M16" s="88">
        <f t="shared" si="3"/>
        <v>68000</v>
      </c>
      <c r="N16" s="88">
        <f t="shared" si="4"/>
        <v>151370.4276</v>
      </c>
      <c r="O16" s="88">
        <f t="shared" si="5"/>
        <v>151370.4276</v>
      </c>
      <c r="P16" s="88">
        <f t="shared" si="6"/>
        <v>85000</v>
      </c>
      <c r="Q16" s="88">
        <f t="shared" si="7"/>
        <v>18171.72</v>
      </c>
      <c r="R16" s="88">
        <v>98000</v>
      </c>
      <c r="S16" s="88">
        <f t="shared" si="8"/>
        <v>2601975.5752000003</v>
      </c>
      <c r="T16" s="90">
        <f t="shared" si="9"/>
        <v>538608.94406640006</v>
      </c>
      <c r="U16" s="90">
        <f t="shared" si="11"/>
        <v>133474.84206882204</v>
      </c>
      <c r="V16" s="91">
        <f t="shared" si="10"/>
        <v>3274059.3613352226</v>
      </c>
    </row>
    <row r="17" spans="1:22" s="7" customFormat="1" ht="12.75" customHeight="1">
      <c r="A17" s="83">
        <v>43182030</v>
      </c>
      <c r="B17" s="84" t="s">
        <v>2580</v>
      </c>
      <c r="C17" s="85" t="s">
        <v>2589</v>
      </c>
      <c r="D17" s="86">
        <v>0</v>
      </c>
      <c r="E17" s="87">
        <v>176</v>
      </c>
      <c r="F17" s="86">
        <v>2126667</v>
      </c>
      <c r="G17" s="86"/>
      <c r="H17" s="88">
        <f t="shared" si="0"/>
        <v>2126667</v>
      </c>
      <c r="I17" s="89">
        <v>2900000</v>
      </c>
      <c r="J17" s="88">
        <v>0</v>
      </c>
      <c r="K17" s="88">
        <f t="shared" si="1"/>
        <v>348000</v>
      </c>
      <c r="L17" s="88">
        <f t="shared" si="2"/>
        <v>15167</v>
      </c>
      <c r="M17" s="88">
        <f t="shared" si="3"/>
        <v>116000</v>
      </c>
      <c r="N17" s="88">
        <f t="shared" si="4"/>
        <v>241570</v>
      </c>
      <c r="O17" s="88">
        <f t="shared" si="5"/>
        <v>241570</v>
      </c>
      <c r="P17" s="88">
        <f t="shared" si="6"/>
        <v>145000</v>
      </c>
      <c r="Q17" s="88">
        <f t="shared" si="7"/>
        <v>29000</v>
      </c>
      <c r="R17" s="88">
        <v>41000</v>
      </c>
      <c r="S17" s="88">
        <f t="shared" si="8"/>
        <v>3303974</v>
      </c>
      <c r="T17" s="90">
        <f t="shared" si="9"/>
        <v>683922.61800000002</v>
      </c>
      <c r="U17" s="90">
        <f t="shared" si="11"/>
        <v>169485.60626500001</v>
      </c>
      <c r="V17" s="91">
        <f t="shared" si="10"/>
        <v>4157382.2242649999</v>
      </c>
    </row>
    <row r="18" spans="1:22" s="7" customFormat="1">
      <c r="A18" s="83">
        <v>1040753428</v>
      </c>
      <c r="B18" s="84" t="s">
        <v>2577</v>
      </c>
      <c r="C18" s="85" t="s">
        <v>1681</v>
      </c>
      <c r="D18" s="86">
        <v>0</v>
      </c>
      <c r="E18" s="87">
        <v>240</v>
      </c>
      <c r="F18" s="86">
        <v>2550000</v>
      </c>
      <c r="G18" s="86"/>
      <c r="H18" s="88">
        <f t="shared" si="0"/>
        <v>2550000</v>
      </c>
      <c r="I18" s="89">
        <v>2550000</v>
      </c>
      <c r="J18" s="88">
        <v>0</v>
      </c>
      <c r="K18" s="88">
        <f t="shared" si="1"/>
        <v>306000</v>
      </c>
      <c r="L18" s="88">
        <f t="shared" si="2"/>
        <v>13336.5</v>
      </c>
      <c r="M18" s="88">
        <f t="shared" si="3"/>
        <v>102000</v>
      </c>
      <c r="N18" s="88">
        <f t="shared" si="4"/>
        <v>212415</v>
      </c>
      <c r="O18" s="88">
        <f t="shared" si="5"/>
        <v>212415</v>
      </c>
      <c r="P18" s="88">
        <f t="shared" si="6"/>
        <v>127500</v>
      </c>
      <c r="Q18" s="88">
        <f t="shared" si="7"/>
        <v>25500</v>
      </c>
      <c r="R18" s="88">
        <v>41000</v>
      </c>
      <c r="S18" s="88">
        <f t="shared" si="8"/>
        <v>3590166.5</v>
      </c>
      <c r="T18" s="90">
        <f t="shared" si="9"/>
        <v>743164.46549999993</v>
      </c>
      <c r="U18" s="90">
        <f t="shared" si="11"/>
        <v>184166.56603375002</v>
      </c>
      <c r="V18" s="91">
        <f t="shared" si="10"/>
        <v>4517497.5315337498</v>
      </c>
    </row>
    <row r="19" spans="1:22" s="7" customFormat="1" ht="12.75" customHeight="1">
      <c r="A19" s="83">
        <v>43828905</v>
      </c>
      <c r="B19" s="84" t="s">
        <v>2585</v>
      </c>
      <c r="C19" s="85" t="s">
        <v>1681</v>
      </c>
      <c r="D19" s="86">
        <v>0</v>
      </c>
      <c r="E19" s="87">
        <v>240</v>
      </c>
      <c r="F19" s="86">
        <v>2800000</v>
      </c>
      <c r="G19" s="86"/>
      <c r="H19" s="88">
        <f t="shared" si="0"/>
        <v>2800000</v>
      </c>
      <c r="I19" s="89">
        <v>2800000</v>
      </c>
      <c r="J19" s="88">
        <v>0</v>
      </c>
      <c r="K19" s="88">
        <f t="shared" si="1"/>
        <v>336000</v>
      </c>
      <c r="L19" s="88">
        <f t="shared" si="2"/>
        <v>14644</v>
      </c>
      <c r="M19" s="88">
        <f t="shared" si="3"/>
        <v>112000</v>
      </c>
      <c r="N19" s="88">
        <f t="shared" si="4"/>
        <v>233240</v>
      </c>
      <c r="O19" s="88">
        <f t="shared" si="5"/>
        <v>233240</v>
      </c>
      <c r="P19" s="88">
        <f t="shared" si="6"/>
        <v>140000</v>
      </c>
      <c r="Q19" s="88">
        <f t="shared" si="7"/>
        <v>28000</v>
      </c>
      <c r="R19" s="88">
        <v>41000</v>
      </c>
      <c r="S19" s="88">
        <f t="shared" si="8"/>
        <v>3938124</v>
      </c>
      <c r="T19" s="90">
        <f t="shared" si="9"/>
        <v>815191.66799999995</v>
      </c>
      <c r="U19" s="90">
        <f t="shared" si="11"/>
        <v>202015.91589</v>
      </c>
      <c r="V19" s="91">
        <f t="shared" si="10"/>
        <v>4955331.5838899994</v>
      </c>
    </row>
    <row r="20" spans="1:22" s="93" customFormat="1">
      <c r="A20" s="83">
        <v>1037751687</v>
      </c>
      <c r="B20" s="84" t="s">
        <v>2581</v>
      </c>
      <c r="C20" s="85" t="s">
        <v>2590</v>
      </c>
      <c r="D20" s="86">
        <v>0</v>
      </c>
      <c r="E20" s="87">
        <v>240</v>
      </c>
      <c r="F20" s="86">
        <v>2200000</v>
      </c>
      <c r="G20" s="86"/>
      <c r="H20" s="88">
        <f t="shared" si="0"/>
        <v>2200000</v>
      </c>
      <c r="I20" s="89">
        <v>2200000</v>
      </c>
      <c r="J20" s="88">
        <v>0</v>
      </c>
      <c r="K20" s="88">
        <f t="shared" si="1"/>
        <v>264000</v>
      </c>
      <c r="L20" s="88">
        <f t="shared" si="2"/>
        <v>11506</v>
      </c>
      <c r="M20" s="88">
        <f t="shared" si="3"/>
        <v>88000</v>
      </c>
      <c r="N20" s="88">
        <f t="shared" si="4"/>
        <v>183260</v>
      </c>
      <c r="O20" s="88">
        <f t="shared" si="5"/>
        <v>183260</v>
      </c>
      <c r="P20" s="88">
        <f t="shared" si="6"/>
        <v>110000</v>
      </c>
      <c r="Q20" s="88">
        <f t="shared" si="7"/>
        <v>22000</v>
      </c>
      <c r="R20" s="88">
        <v>41000</v>
      </c>
      <c r="S20" s="88">
        <f t="shared" si="8"/>
        <v>3103026</v>
      </c>
      <c r="T20" s="90">
        <f t="shared" si="9"/>
        <v>642326.38199999998</v>
      </c>
      <c r="U20" s="90">
        <f t="shared" si="11"/>
        <v>159177.47623500001</v>
      </c>
      <c r="V20" s="91">
        <f t="shared" si="10"/>
        <v>3904529.8582350002</v>
      </c>
    </row>
    <row r="21" spans="1:22" s="93" customFormat="1">
      <c r="A21" s="83"/>
      <c r="B21" s="84"/>
      <c r="C21" s="94"/>
      <c r="D21" s="86">
        <v>0</v>
      </c>
      <c r="E21" s="86">
        <v>0</v>
      </c>
      <c r="F21" s="86">
        <v>0</v>
      </c>
      <c r="G21" s="86"/>
      <c r="H21" s="88">
        <f t="shared" ref="H21:H25" si="12">+D21+F21</f>
        <v>0</v>
      </c>
      <c r="I21" s="86"/>
      <c r="J21" s="86">
        <v>0</v>
      </c>
      <c r="K21" s="92">
        <v>0</v>
      </c>
      <c r="L21" s="95">
        <f>+K21-D21-J21</f>
        <v>0</v>
      </c>
      <c r="M21" s="92">
        <f>+L21*8.5%</f>
        <v>0</v>
      </c>
      <c r="N21" s="92">
        <f t="shared" ref="N21:N25" si="13">+L21*12%</f>
        <v>0</v>
      </c>
      <c r="O21" s="92">
        <f t="shared" ref="O21:O25" si="14">+L21*4.35%</f>
        <v>0</v>
      </c>
      <c r="P21" s="92">
        <f t="shared" ref="P21:P25" si="15">+L21*4%</f>
        <v>0</v>
      </c>
      <c r="Q21" s="92">
        <f>+(L21+D21)*8.33%</f>
        <v>0</v>
      </c>
      <c r="R21" s="92"/>
      <c r="S21" s="92">
        <f>+(L21+D21)*8.33%</f>
        <v>0</v>
      </c>
      <c r="T21" s="92">
        <f t="shared" ref="T21:T25" si="16">+L21*5%</f>
        <v>0</v>
      </c>
      <c r="U21" s="92">
        <f>+(L21+D21)*1%</f>
        <v>0</v>
      </c>
      <c r="V21" s="92">
        <v>0</v>
      </c>
    </row>
    <row r="22" spans="1:22" s="93" customFormat="1">
      <c r="A22" s="83"/>
      <c r="B22" s="84"/>
      <c r="C22" s="94"/>
      <c r="D22" s="86">
        <v>0</v>
      </c>
      <c r="E22" s="86">
        <v>0</v>
      </c>
      <c r="F22" s="86">
        <v>0</v>
      </c>
      <c r="G22" s="86"/>
      <c r="H22" s="88">
        <f t="shared" si="12"/>
        <v>0</v>
      </c>
      <c r="I22" s="86"/>
      <c r="J22" s="86">
        <v>0</v>
      </c>
      <c r="K22" s="92">
        <v>0</v>
      </c>
      <c r="L22" s="95">
        <v>0</v>
      </c>
      <c r="M22" s="92">
        <f>+L22*8.5%</f>
        <v>0</v>
      </c>
      <c r="N22" s="92">
        <f t="shared" si="13"/>
        <v>0</v>
      </c>
      <c r="O22" s="92">
        <f t="shared" si="14"/>
        <v>0</v>
      </c>
      <c r="P22" s="92">
        <f t="shared" si="15"/>
        <v>0</v>
      </c>
      <c r="Q22" s="92">
        <f>+(L22+D22)*8.33%</f>
        <v>0</v>
      </c>
      <c r="R22" s="92"/>
      <c r="S22" s="92">
        <f>+(L22+D22)*8.33%</f>
        <v>0</v>
      </c>
      <c r="T22" s="92">
        <f t="shared" si="16"/>
        <v>0</v>
      </c>
      <c r="U22" s="92">
        <f>+(L22+D22)*1%</f>
        <v>0</v>
      </c>
      <c r="V22" s="92">
        <v>0</v>
      </c>
    </row>
    <row r="23" spans="1:22">
      <c r="A23" s="49"/>
      <c r="B23" s="46"/>
      <c r="C23" s="79"/>
      <c r="D23" s="47">
        <v>0</v>
      </c>
      <c r="E23" s="47">
        <v>0</v>
      </c>
      <c r="F23" s="47">
        <v>0</v>
      </c>
      <c r="G23" s="47"/>
      <c r="H23" s="48">
        <f t="shared" si="12"/>
        <v>0</v>
      </c>
      <c r="I23" s="47"/>
      <c r="J23" s="47">
        <v>0</v>
      </c>
      <c r="K23" s="50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/>
      <c r="S23" s="50">
        <v>0</v>
      </c>
      <c r="T23" s="50">
        <v>0</v>
      </c>
      <c r="U23" s="50">
        <v>0</v>
      </c>
      <c r="V23" s="50">
        <v>0</v>
      </c>
    </row>
    <row r="24" spans="1:22">
      <c r="A24" s="49"/>
      <c r="B24" s="46"/>
      <c r="C24" s="79"/>
      <c r="D24" s="47">
        <v>0</v>
      </c>
      <c r="E24" s="47">
        <v>0</v>
      </c>
      <c r="F24" s="47">
        <v>0</v>
      </c>
      <c r="G24" s="47"/>
      <c r="H24" s="48">
        <f t="shared" si="12"/>
        <v>0</v>
      </c>
      <c r="I24" s="47"/>
      <c r="J24" s="47">
        <v>0</v>
      </c>
      <c r="K24" s="50">
        <v>0</v>
      </c>
      <c r="L24" s="51">
        <f>+K24-D24-J24</f>
        <v>0</v>
      </c>
      <c r="M24" s="50">
        <f>+L24*8.5%</f>
        <v>0</v>
      </c>
      <c r="N24" s="50">
        <f t="shared" si="13"/>
        <v>0</v>
      </c>
      <c r="O24" s="50">
        <f t="shared" si="14"/>
        <v>0</v>
      </c>
      <c r="P24" s="50">
        <f t="shared" si="15"/>
        <v>0</v>
      </c>
      <c r="Q24" s="50">
        <f>+(L24+D24)*8.33%</f>
        <v>0</v>
      </c>
      <c r="R24" s="50"/>
      <c r="S24" s="50">
        <f>+(L24+D24)*8.33%</f>
        <v>0</v>
      </c>
      <c r="T24" s="50">
        <f t="shared" si="16"/>
        <v>0</v>
      </c>
      <c r="U24" s="50">
        <f>+(L24+D24)*1%</f>
        <v>0</v>
      </c>
      <c r="V24" s="50">
        <v>0</v>
      </c>
    </row>
    <row r="25" spans="1:22">
      <c r="A25" s="49"/>
      <c r="B25" s="46"/>
      <c r="C25" s="79"/>
      <c r="D25" s="47">
        <v>0</v>
      </c>
      <c r="E25" s="47">
        <v>0</v>
      </c>
      <c r="F25" s="47">
        <v>0</v>
      </c>
      <c r="G25" s="47"/>
      <c r="H25" s="48">
        <f t="shared" si="12"/>
        <v>0</v>
      </c>
      <c r="I25" s="47"/>
      <c r="J25" s="47">
        <v>0</v>
      </c>
      <c r="K25" s="50">
        <v>0</v>
      </c>
      <c r="L25" s="51">
        <f>+K25-D25-J25</f>
        <v>0</v>
      </c>
      <c r="M25" s="50">
        <f>+L25*8.5%</f>
        <v>0</v>
      </c>
      <c r="N25" s="50">
        <f t="shared" si="13"/>
        <v>0</v>
      </c>
      <c r="O25" s="50">
        <f t="shared" si="14"/>
        <v>0</v>
      </c>
      <c r="P25" s="50">
        <f t="shared" si="15"/>
        <v>0</v>
      </c>
      <c r="Q25" s="50">
        <f>+(L25+D25)*8.33%</f>
        <v>0</v>
      </c>
      <c r="R25" s="50"/>
      <c r="S25" s="50">
        <f>+(L25+D25)*8.33%</f>
        <v>0</v>
      </c>
      <c r="T25" s="50">
        <f t="shared" si="16"/>
        <v>0</v>
      </c>
      <c r="U25" s="50">
        <f>+(L25+D25)*1%</f>
        <v>0</v>
      </c>
      <c r="V25" s="50">
        <v>0</v>
      </c>
    </row>
    <row r="26" spans="1:22">
      <c r="A26" s="52"/>
      <c r="B26" s="52"/>
      <c r="C26" s="80"/>
      <c r="D26" s="53">
        <f>SUM(D9:D25)</f>
        <v>351516</v>
      </c>
      <c r="E26" s="53">
        <f>SUM(E9:E25)</f>
        <v>2816</v>
      </c>
      <c r="F26" s="53">
        <f>SUM(F7:F25)</f>
        <v>35126667</v>
      </c>
      <c r="G26" s="53">
        <f t="shared" ref="G26:V26" si="17">SUM(G7:G25)</f>
        <v>0</v>
      </c>
      <c r="H26" s="53">
        <f t="shared" si="17"/>
        <v>35478183</v>
      </c>
      <c r="I26" s="53">
        <f t="shared" si="17"/>
        <v>35900000</v>
      </c>
      <c r="J26" s="53">
        <f t="shared" si="17"/>
        <v>0</v>
      </c>
      <c r="K26" s="53">
        <f t="shared" si="17"/>
        <v>4308000</v>
      </c>
      <c r="L26" s="53">
        <f t="shared" si="17"/>
        <v>187757</v>
      </c>
      <c r="M26" s="53">
        <f t="shared" si="17"/>
        <v>1436000</v>
      </c>
      <c r="N26" s="53">
        <f t="shared" si="17"/>
        <v>3019751.2828000002</v>
      </c>
      <c r="O26" s="53">
        <f t="shared" si="17"/>
        <v>3019751.2828000002</v>
      </c>
      <c r="P26" s="53">
        <f t="shared" si="17"/>
        <v>1795000</v>
      </c>
      <c r="Q26" s="53">
        <f t="shared" si="17"/>
        <v>362515.16000000003</v>
      </c>
      <c r="R26" s="53">
        <f t="shared" si="17"/>
        <v>745000</v>
      </c>
      <c r="S26" s="53">
        <f t="shared" si="17"/>
        <v>50351957.725599997</v>
      </c>
      <c r="T26" s="53">
        <f t="shared" si="17"/>
        <v>10422855.249199197</v>
      </c>
      <c r="U26" s="53">
        <f t="shared" si="17"/>
        <v>2227649.8067752169</v>
      </c>
      <c r="V26" s="53">
        <f t="shared" si="17"/>
        <v>63002462.781574413</v>
      </c>
    </row>
    <row r="27" spans="1:22">
      <c r="A27" s="54"/>
      <c r="B27" s="54"/>
      <c r="C27" s="76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6"/>
      <c r="B28" s="56"/>
      <c r="C28" s="81"/>
      <c r="D28" s="56"/>
      <c r="E28" s="56"/>
      <c r="F28" s="56"/>
      <c r="K28" s="43"/>
      <c r="L28" s="43"/>
    </row>
    <row r="29" spans="1:22" ht="12.75" customHeight="1">
      <c r="A29" s="56"/>
      <c r="B29" s="56"/>
      <c r="C29" s="81"/>
      <c r="D29" s="56"/>
      <c r="E29" s="56"/>
      <c r="F29" s="56"/>
      <c r="G29" s="56"/>
      <c r="H29" s="56"/>
      <c r="I29" s="56"/>
      <c r="J29" s="56"/>
      <c r="K29" s="56"/>
      <c r="L29" s="56"/>
      <c r="P29" s="57" t="s">
        <v>7</v>
      </c>
      <c r="Q29" s="58">
        <f>V26</f>
        <v>63002462.781574413</v>
      </c>
    </row>
    <row r="30" spans="1:22" ht="15.75">
      <c r="A30" s="62"/>
      <c r="B30" s="62"/>
      <c r="C30" s="8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57"/>
      <c r="Q30" s="58"/>
    </row>
    <row r="31" spans="1:22">
      <c r="E31" s="56"/>
      <c r="F31" s="56"/>
      <c r="G31" s="56"/>
      <c r="H31" s="56"/>
      <c r="I31" s="56"/>
      <c r="J31" s="56"/>
      <c r="K31" s="56"/>
      <c r="P31" s="57" t="s">
        <v>2562</v>
      </c>
      <c r="Q31" s="58">
        <f>+T26*19%</f>
        <v>1980342.4973478473</v>
      </c>
    </row>
    <row r="32" spans="1:22">
      <c r="F32" s="56"/>
      <c r="G32" s="56"/>
      <c r="H32" s="56"/>
      <c r="I32" s="56"/>
      <c r="J32" s="56"/>
      <c r="K32" s="56"/>
      <c r="P32" s="57" t="s">
        <v>3</v>
      </c>
      <c r="Q32" s="58">
        <f>SUM(Q29:Q31)</f>
        <v>64982805.27892226</v>
      </c>
    </row>
    <row r="33" spans="1:22">
      <c r="F33" s="56"/>
      <c r="G33" s="56"/>
      <c r="H33" s="56"/>
      <c r="I33" s="56"/>
      <c r="J33" s="56"/>
      <c r="K33" s="56"/>
      <c r="V33" s="63"/>
    </row>
    <row r="34" spans="1:22" s="45" customFormat="1">
      <c r="A34" s="41"/>
      <c r="B34" s="41"/>
      <c r="C34" s="77"/>
      <c r="D34" s="41"/>
      <c r="E34" s="43"/>
      <c r="F34" s="56"/>
      <c r="G34" s="56"/>
      <c r="H34" s="56"/>
      <c r="I34" s="56"/>
      <c r="J34" s="56"/>
      <c r="K34" s="5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>
      <c r="F35" s="56"/>
      <c r="G35" s="56"/>
      <c r="H35" s="56"/>
      <c r="I35" s="56"/>
      <c r="J35" s="56"/>
      <c r="K35" s="56"/>
    </row>
    <row r="36" spans="1:22">
      <c r="F36" s="56"/>
      <c r="G36" s="56"/>
      <c r="H36" s="56"/>
      <c r="I36" s="56"/>
      <c r="J36" s="56"/>
      <c r="K36" s="56"/>
    </row>
    <row r="37" spans="1:22">
      <c r="F37" s="56"/>
      <c r="G37" s="56"/>
      <c r="H37" s="56"/>
      <c r="I37" s="56"/>
      <c r="J37" s="56"/>
      <c r="K37" s="56"/>
    </row>
    <row r="38" spans="1:22">
      <c r="F38" s="56"/>
      <c r="G38" s="56"/>
      <c r="H38" s="56"/>
      <c r="I38" s="56"/>
      <c r="J38" s="56"/>
      <c r="K38" s="56"/>
    </row>
    <row r="39" spans="1:22">
      <c r="F39" s="56"/>
      <c r="G39" s="56"/>
      <c r="H39" s="56"/>
      <c r="I39" s="56"/>
      <c r="J39" s="56"/>
      <c r="K39" s="56"/>
    </row>
    <row r="40" spans="1:22">
      <c r="F40" s="56"/>
      <c r="G40" s="56"/>
      <c r="H40" s="56"/>
      <c r="I40" s="56"/>
      <c r="J40" s="56"/>
      <c r="K40" s="56"/>
    </row>
    <row r="41" spans="1:22">
      <c r="F41" s="56"/>
      <c r="G41" s="56"/>
      <c r="H41" s="56"/>
      <c r="I41" s="56"/>
      <c r="J41" s="56"/>
      <c r="K41" s="56"/>
    </row>
    <row r="42" spans="1:22">
      <c r="F42" s="56"/>
      <c r="G42" s="56"/>
      <c r="H42" s="56"/>
      <c r="I42" s="56"/>
      <c r="J42" s="56"/>
      <c r="K42" s="56"/>
    </row>
    <row r="43" spans="1:22">
      <c r="F43" s="56"/>
      <c r="G43" s="56"/>
      <c r="H43" s="56"/>
      <c r="I43" s="56"/>
      <c r="J43" s="56"/>
      <c r="K43" s="56"/>
    </row>
    <row r="44" spans="1:22">
      <c r="F44" s="56"/>
      <c r="G44" s="56"/>
      <c r="H44" s="56"/>
      <c r="I44" s="56"/>
      <c r="J44" s="56"/>
      <c r="K44" s="56"/>
    </row>
    <row r="45" spans="1:22">
      <c r="F45" s="56"/>
      <c r="G45" s="56"/>
      <c r="H45" s="56"/>
      <c r="I45" s="56"/>
      <c r="J45" s="56"/>
      <c r="K45" s="56"/>
    </row>
    <row r="46" spans="1:22">
      <c r="F46" s="56"/>
      <c r="G46" s="56"/>
      <c r="H46" s="56"/>
      <c r="I46" s="56"/>
      <c r="J46" s="56"/>
      <c r="K46" s="56"/>
    </row>
    <row r="47" spans="1:22">
      <c r="F47" s="56"/>
      <c r="G47" s="56"/>
      <c r="H47" s="56"/>
      <c r="I47" s="56"/>
      <c r="J47" s="56"/>
      <c r="K47" s="56"/>
    </row>
    <row r="48" spans="1:22">
      <c r="F48" s="56"/>
      <c r="G48" s="56"/>
      <c r="H48" s="56"/>
      <c r="I48" s="56"/>
      <c r="J48" s="56"/>
      <c r="K48" s="56"/>
    </row>
    <row r="49" spans="6:11">
      <c r="F49" s="56"/>
      <c r="G49" s="56"/>
      <c r="H49" s="56"/>
      <c r="I49" s="56"/>
      <c r="J49" s="56"/>
      <c r="K49" s="56"/>
    </row>
    <row r="50" spans="6:11">
      <c r="F50" s="56"/>
      <c r="G50" s="56"/>
      <c r="H50" s="56"/>
      <c r="I50" s="56"/>
      <c r="J50" s="56"/>
      <c r="K50" s="56"/>
    </row>
    <row r="51" spans="6:11">
      <c r="F51" s="56"/>
      <c r="G51" s="56"/>
      <c r="H51" s="56"/>
      <c r="I51" s="56"/>
      <c r="J51" s="56"/>
      <c r="K51" s="56"/>
    </row>
    <row r="52" spans="6:11">
      <c r="F52" s="56"/>
      <c r="G52" s="56"/>
      <c r="H52" s="56"/>
      <c r="I52" s="56"/>
      <c r="J52" s="56"/>
      <c r="K52" s="56"/>
    </row>
    <row r="53" spans="6:11">
      <c r="F53" s="56"/>
      <c r="G53" s="56"/>
      <c r="H53" s="56"/>
      <c r="I53" s="56"/>
      <c r="J53" s="56"/>
      <c r="K53" s="56"/>
    </row>
    <row r="54" spans="6:11">
      <c r="G54" s="56"/>
      <c r="H54" s="56"/>
      <c r="I54" s="56"/>
      <c r="J54" s="56"/>
      <c r="K54" s="56"/>
    </row>
    <row r="55" spans="6:11">
      <c r="G55" s="56"/>
      <c r="H55" s="56"/>
      <c r="I55" s="56"/>
      <c r="J55" s="56"/>
      <c r="K55" s="56"/>
    </row>
    <row r="56" spans="6:11">
      <c r="G56" s="56"/>
      <c r="H56" s="56"/>
      <c r="I56" s="56"/>
      <c r="J56" s="56"/>
      <c r="K56" s="56"/>
    </row>
    <row r="57" spans="6:11">
      <c r="G57" s="56"/>
      <c r="H57" s="56"/>
      <c r="I57" s="56"/>
      <c r="J57" s="56"/>
      <c r="K57" s="56"/>
    </row>
    <row r="58" spans="6:11">
      <c r="G58" s="56"/>
      <c r="H58" s="56"/>
      <c r="I58" s="56"/>
      <c r="J58" s="56"/>
      <c r="K58" s="56"/>
    </row>
    <row r="59" spans="6:11">
      <c r="G59" s="56"/>
      <c r="H59" s="56"/>
      <c r="I59" s="56"/>
      <c r="J59" s="56"/>
      <c r="K59" s="56"/>
    </row>
    <row r="60" spans="6:11">
      <c r="G60" s="56"/>
      <c r="H60" s="56"/>
      <c r="I60" s="56"/>
      <c r="J60" s="56"/>
      <c r="K60" s="56"/>
    </row>
    <row r="61" spans="6:11">
      <c r="G61" s="56"/>
      <c r="H61" s="56"/>
      <c r="I61" s="56"/>
      <c r="J61" s="56"/>
      <c r="K61" s="56"/>
    </row>
    <row r="62" spans="6:11">
      <c r="G62" s="56"/>
      <c r="H62" s="56"/>
      <c r="I62" s="56"/>
      <c r="J62" s="56"/>
      <c r="K62" s="56"/>
    </row>
    <row r="63" spans="6:11">
      <c r="G63" s="56"/>
      <c r="H63" s="56"/>
      <c r="I63" s="56"/>
      <c r="J63" s="56"/>
      <c r="K63" s="56"/>
    </row>
    <row r="64" spans="6:11">
      <c r="G64" s="56"/>
      <c r="H64" s="56"/>
      <c r="I64" s="56"/>
      <c r="J64" s="56"/>
      <c r="K64" s="56"/>
    </row>
    <row r="65" spans="7:11">
      <c r="G65" s="56"/>
      <c r="H65" s="56"/>
      <c r="I65" s="56"/>
      <c r="J65" s="56"/>
      <c r="K65" s="56"/>
    </row>
    <row r="66" spans="7:11">
      <c r="G66" s="56"/>
      <c r="H66" s="56"/>
      <c r="I66" s="56"/>
      <c r="J66" s="56"/>
      <c r="K66" s="56"/>
    </row>
    <row r="67" spans="7:11">
      <c r="G67" s="56"/>
      <c r="H67" s="56"/>
      <c r="I67" s="56"/>
      <c r="J67" s="56"/>
      <c r="K67" s="56"/>
    </row>
    <row r="68" spans="7:11">
      <c r="G68" s="56"/>
      <c r="H68" s="56"/>
      <c r="I68" s="56"/>
      <c r="J68" s="56"/>
      <c r="K68" s="56"/>
    </row>
    <row r="69" spans="7:11">
      <c r="G69" s="56"/>
      <c r="H69" s="56"/>
      <c r="I69" s="56"/>
      <c r="J69" s="56"/>
      <c r="K69" s="56"/>
    </row>
    <row r="70" spans="7:11">
      <c r="G70" s="56"/>
      <c r="H70" s="56"/>
      <c r="I70" s="56"/>
      <c r="J70" s="56"/>
      <c r="K70" s="56"/>
    </row>
    <row r="71" spans="7:11">
      <c r="G71" s="56"/>
      <c r="H71" s="56"/>
      <c r="I71" s="56"/>
      <c r="J71" s="56"/>
      <c r="K71" s="56"/>
    </row>
    <row r="72" spans="7:11">
      <c r="G72" s="56"/>
      <c r="H72" s="56"/>
      <c r="I72" s="56"/>
      <c r="J72" s="56"/>
      <c r="K72" s="56"/>
    </row>
    <row r="73" spans="7:11">
      <c r="G73" s="56"/>
      <c r="H73" s="56"/>
      <c r="I73" s="56"/>
      <c r="J73" s="56"/>
      <c r="K73" s="56"/>
    </row>
    <row r="74" spans="7:11">
      <c r="G74" s="56"/>
      <c r="H74" s="56"/>
      <c r="I74" s="56"/>
      <c r="J74" s="56"/>
      <c r="K74" s="56"/>
    </row>
    <row r="75" spans="7:11">
      <c r="G75" s="56"/>
      <c r="H75" s="56"/>
      <c r="I75" s="56"/>
      <c r="J75" s="56"/>
      <c r="K75" s="56"/>
    </row>
    <row r="76" spans="7:11">
      <c r="G76" s="56"/>
      <c r="H76" s="56"/>
      <c r="I76" s="56"/>
      <c r="J76" s="56"/>
      <c r="K76" s="56"/>
    </row>
    <row r="77" spans="7:11">
      <c r="G77" s="56"/>
      <c r="H77" s="56"/>
      <c r="I77" s="56"/>
      <c r="J77" s="56"/>
      <c r="K77" s="56"/>
    </row>
    <row r="78" spans="7:11">
      <c r="G78" s="56"/>
      <c r="H78" s="56"/>
      <c r="I78" s="56"/>
      <c r="J78" s="56"/>
      <c r="K78" s="56"/>
    </row>
    <row r="79" spans="7:11">
      <c r="G79" s="56"/>
      <c r="H79" s="56"/>
      <c r="I79" s="56"/>
      <c r="J79" s="56"/>
      <c r="K79" s="56"/>
    </row>
    <row r="80" spans="7:11">
      <c r="G80" s="56"/>
      <c r="H80" s="56"/>
      <c r="I80" s="56"/>
      <c r="J80" s="56"/>
      <c r="K80" s="56"/>
    </row>
    <row r="81" spans="7:11">
      <c r="G81" s="56"/>
      <c r="H81" s="56"/>
      <c r="I81" s="56"/>
      <c r="J81" s="56"/>
      <c r="K81" s="56"/>
    </row>
    <row r="82" spans="7:11">
      <c r="G82" s="56"/>
      <c r="H82" s="56"/>
      <c r="I82" s="56"/>
      <c r="J82" s="56"/>
      <c r="K82" s="56"/>
    </row>
    <row r="83" spans="7:11">
      <c r="G83" s="56"/>
      <c r="H83" s="56"/>
      <c r="I83" s="56"/>
      <c r="J83" s="56"/>
      <c r="K83" s="56"/>
    </row>
    <row r="84" spans="7:11">
      <c r="G84" s="56"/>
      <c r="H84" s="56"/>
      <c r="I84" s="56"/>
      <c r="J84" s="56"/>
      <c r="K84" s="56"/>
    </row>
    <row r="85" spans="7:11">
      <c r="G85" s="56"/>
      <c r="H85" s="56"/>
      <c r="I85" s="56"/>
      <c r="J85" s="56"/>
      <c r="K85" s="56"/>
    </row>
    <row r="86" spans="7:11">
      <c r="G86" s="56"/>
      <c r="H86" s="56"/>
      <c r="I86" s="56"/>
      <c r="J86" s="56"/>
      <c r="K86" s="56"/>
    </row>
    <row r="87" spans="7:11">
      <c r="G87" s="56"/>
      <c r="H87" s="56"/>
      <c r="I87" s="56"/>
      <c r="J87" s="56"/>
      <c r="K87" s="56"/>
    </row>
    <row r="88" spans="7:11">
      <c r="G88" s="56"/>
      <c r="H88" s="56"/>
      <c r="I88" s="56"/>
      <c r="J88" s="56"/>
      <c r="K88" s="56"/>
    </row>
    <row r="89" spans="7:11">
      <c r="G89" s="56"/>
      <c r="H89" s="56"/>
      <c r="I89" s="56"/>
      <c r="J89" s="56"/>
      <c r="K89" s="56"/>
    </row>
    <row r="90" spans="7:11">
      <c r="G90" s="56"/>
      <c r="H90" s="56"/>
      <c r="I90" s="56"/>
      <c r="J90" s="56"/>
      <c r="K90" s="56"/>
    </row>
    <row r="91" spans="7:11">
      <c r="G91" s="56"/>
      <c r="H91" s="56"/>
      <c r="I91" s="56"/>
      <c r="J91" s="56"/>
      <c r="K91" s="56"/>
    </row>
    <row r="92" spans="7:11">
      <c r="G92" s="56"/>
      <c r="H92" s="56"/>
      <c r="I92" s="56"/>
      <c r="J92" s="56"/>
      <c r="K92" s="56"/>
    </row>
    <row r="93" spans="7:11">
      <c r="G93" s="56"/>
      <c r="H93" s="56"/>
      <c r="I93" s="56"/>
      <c r="J93" s="56"/>
      <c r="K93" s="56"/>
    </row>
    <row r="94" spans="7:11">
      <c r="G94" s="56"/>
      <c r="H94" s="56"/>
      <c r="I94" s="56"/>
      <c r="J94" s="56"/>
      <c r="K94" s="56"/>
    </row>
    <row r="95" spans="7:11">
      <c r="G95" s="56"/>
      <c r="H95" s="56"/>
      <c r="I95" s="56"/>
      <c r="J95" s="56"/>
      <c r="K95" s="56"/>
    </row>
  </sheetData>
  <sheetProtection sheet="1"/>
  <autoFilter ref="A6:V26"/>
  <sortState ref="A7:V20">
    <sortCondition ref="C7:C20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0"/>
  <sheetViews>
    <sheetView workbookViewId="0">
      <selection activeCell="D11" sqref="D11"/>
    </sheetView>
  </sheetViews>
  <sheetFormatPr baseColWidth="10" defaultRowHeight="12.75"/>
  <cols>
    <col min="1" max="1" width="16" style="10" customWidth="1"/>
    <col min="2" max="2" width="5.5703125" style="10" bestFit="1" customWidth="1"/>
    <col min="3" max="3" width="46.42578125" style="12" customWidth="1"/>
    <col min="4" max="4" width="33.28515625" style="68" customWidth="1"/>
    <col min="5" max="16384" width="11.42578125" style="10"/>
  </cols>
  <sheetData>
    <row r="2" spans="2:4">
      <c r="B2" s="100" t="s">
        <v>2570</v>
      </c>
      <c r="C2" s="101"/>
      <c r="D2" s="101"/>
    </row>
    <row r="3" spans="2:4">
      <c r="B3" s="102" t="s">
        <v>2592</v>
      </c>
      <c r="C3" s="103"/>
      <c r="D3" s="104"/>
    </row>
    <row r="4" spans="2:4">
      <c r="B4" s="10" t="s">
        <v>35</v>
      </c>
      <c r="C4" s="4"/>
    </row>
    <row r="5" spans="2:4" s="6" customFormat="1" ht="11.25">
      <c r="B5" s="5" t="s">
        <v>11</v>
      </c>
      <c r="C5" s="5" t="s">
        <v>10</v>
      </c>
      <c r="D5" s="69" t="s">
        <v>8</v>
      </c>
    </row>
    <row r="6" spans="2:4" s="7" customFormat="1">
      <c r="B6" s="2">
        <v>0</v>
      </c>
      <c r="C6" s="96" t="s">
        <v>2587</v>
      </c>
      <c r="D6" s="33">
        <f>+'PRE- FACTURA '!V7+'PRE- FACTURA '!V8+'PRE- FACTURA '!V9+'PRE- FACTURA '!V10++'PRE- FACTURA '!V11+'PRE- FACTURA '!V12+'PRE- FACTURA '!V13</f>
        <v>35470409.878702492</v>
      </c>
    </row>
    <row r="7" spans="2:4" s="7" customFormat="1">
      <c r="B7" s="2">
        <v>0</v>
      </c>
      <c r="C7" s="96" t="s">
        <v>2588</v>
      </c>
      <c r="D7" s="33">
        <f>+'PRE- FACTURA '!V14+'PRE- FACTURA '!V15+'PRE- FACTURA '!V16</f>
        <v>9997311.7049481682</v>
      </c>
    </row>
    <row r="8" spans="2:4" s="3" customFormat="1">
      <c r="B8" s="2">
        <v>0</v>
      </c>
      <c r="C8" s="96" t="s">
        <v>2589</v>
      </c>
      <c r="D8" s="33">
        <f>+'PRE- FACTURA '!V17</f>
        <v>4157382.2242649999</v>
      </c>
    </row>
    <row r="9" spans="2:4" s="3" customFormat="1">
      <c r="B9" s="2">
        <v>0</v>
      </c>
      <c r="C9" s="96" t="s">
        <v>1681</v>
      </c>
      <c r="D9" s="33">
        <f>+'PRE- FACTURA '!V18+'PRE- FACTURA '!V19</f>
        <v>9472829.1154237501</v>
      </c>
    </row>
    <row r="10" spans="2:4" s="3" customFormat="1">
      <c r="B10" s="2">
        <v>0</v>
      </c>
      <c r="C10" s="96" t="s">
        <v>2590</v>
      </c>
      <c r="D10" s="33">
        <f>+'PRE- FACTURA '!V20</f>
        <v>3904529.8582350002</v>
      </c>
    </row>
    <row r="11" spans="2:4">
      <c r="B11" s="11"/>
      <c r="C11" s="74"/>
      <c r="D11" s="75">
        <f>+'PRE- FACTURA '!V25</f>
        <v>0</v>
      </c>
    </row>
    <row r="12" spans="2:4">
      <c r="B12" s="11"/>
      <c r="C12" s="38" t="s">
        <v>7</v>
      </c>
      <c r="D12" s="32">
        <f>SUM(D6:D10)</f>
        <v>63002462.781574413</v>
      </c>
    </row>
    <row r="13" spans="2:4">
      <c r="B13" s="11"/>
      <c r="C13" s="8"/>
      <c r="D13" s="70"/>
    </row>
    <row r="14" spans="2:4">
      <c r="C14" s="9" t="s">
        <v>3</v>
      </c>
      <c r="D14" s="71">
        <f>SUM(D12)</f>
        <v>63002462.781574413</v>
      </c>
    </row>
    <row r="15" spans="2:4">
      <c r="C15" s="11"/>
      <c r="D15" s="72"/>
    </row>
    <row r="17" spans="3:4">
      <c r="C17" s="8" t="s">
        <v>7</v>
      </c>
      <c r="D17" s="73">
        <f>+D12</f>
        <v>63002462.781574413</v>
      </c>
    </row>
    <row r="18" spans="3:4">
      <c r="C18" s="8" t="s">
        <v>20</v>
      </c>
      <c r="D18" s="73">
        <f>+'PRE- FACTURA '!Q31</f>
        <v>1980342.4973478473</v>
      </c>
    </row>
    <row r="19" spans="3:4">
      <c r="C19" s="8"/>
      <c r="D19" s="73"/>
    </row>
    <row r="20" spans="3:4">
      <c r="C20" s="9" t="s">
        <v>3</v>
      </c>
      <c r="D20" s="71">
        <f>SUM(D17:D19)</f>
        <v>64982805.27892226</v>
      </c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6" t="s">
        <v>64</v>
      </c>
      <c r="B1" s="16" t="s">
        <v>65</v>
      </c>
      <c r="C1" s="16" t="s">
        <v>66</v>
      </c>
      <c r="D1" s="16" t="s">
        <v>67</v>
      </c>
      <c r="E1" s="16" t="s">
        <v>68</v>
      </c>
      <c r="F1" s="16" t="s">
        <v>0</v>
      </c>
      <c r="G1" s="16" t="s">
        <v>69</v>
      </c>
      <c r="H1" s="16" t="s">
        <v>70</v>
      </c>
      <c r="I1" s="17" t="s">
        <v>71</v>
      </c>
      <c r="J1" s="16" t="s">
        <v>72</v>
      </c>
      <c r="K1" s="16" t="s">
        <v>73</v>
      </c>
      <c r="L1" s="17" t="s">
        <v>74</v>
      </c>
      <c r="M1" s="17" t="s">
        <v>75</v>
      </c>
      <c r="N1" s="18" t="s">
        <v>76</v>
      </c>
      <c r="O1" s="18" t="s">
        <v>77</v>
      </c>
      <c r="P1" s="18" t="s">
        <v>78</v>
      </c>
      <c r="Q1" s="16" t="s">
        <v>79</v>
      </c>
      <c r="R1" s="16" t="s">
        <v>80</v>
      </c>
      <c r="S1" s="16" t="s">
        <v>81</v>
      </c>
      <c r="T1" s="16" t="s">
        <v>82</v>
      </c>
      <c r="U1" s="16" t="s">
        <v>83</v>
      </c>
      <c r="V1" s="16" t="s">
        <v>84</v>
      </c>
      <c r="W1" s="16" t="s">
        <v>85</v>
      </c>
      <c r="X1" s="16" t="s">
        <v>86</v>
      </c>
      <c r="Y1" s="16" t="s">
        <v>87</v>
      </c>
      <c r="Z1" s="16" t="s">
        <v>88</v>
      </c>
      <c r="AA1" s="16" t="s">
        <v>89</v>
      </c>
      <c r="AB1" s="16" t="s">
        <v>90</v>
      </c>
      <c r="AC1" s="16" t="s">
        <v>91</v>
      </c>
      <c r="AD1" s="17" t="s">
        <v>92</v>
      </c>
      <c r="AE1" s="17" t="s">
        <v>93</v>
      </c>
      <c r="AF1" s="17" t="s">
        <v>94</v>
      </c>
      <c r="AG1" s="17" t="s">
        <v>95</v>
      </c>
      <c r="AH1" s="17" t="s">
        <v>96</v>
      </c>
      <c r="AI1" s="17" t="s">
        <v>97</v>
      </c>
      <c r="AJ1" s="17" t="s">
        <v>98</v>
      </c>
      <c r="AK1" s="17" t="s">
        <v>99</v>
      </c>
    </row>
    <row r="2" spans="1:37">
      <c r="A2" s="1" t="s">
        <v>100</v>
      </c>
      <c r="B2" s="1" t="s">
        <v>101</v>
      </c>
      <c r="C2" s="26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9">
        <v>42382</v>
      </c>
      <c r="O2" s="19">
        <v>42428</v>
      </c>
      <c r="P2" s="19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6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9">
        <v>41675</v>
      </c>
      <c r="O3" s="19">
        <v>41696</v>
      </c>
      <c r="P3" s="19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6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9">
        <v>42082</v>
      </c>
      <c r="O4" s="19">
        <v>42369</v>
      </c>
      <c r="P4" s="19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6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9">
        <v>44020</v>
      </c>
      <c r="O5" s="20"/>
      <c r="P5" s="19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6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9">
        <v>43840</v>
      </c>
      <c r="O6" s="20"/>
      <c r="P6" s="19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6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9">
        <v>41680</v>
      </c>
      <c r="O7" s="19">
        <v>41882</v>
      </c>
      <c r="P7" s="19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6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9">
        <v>43895</v>
      </c>
      <c r="O8" s="20"/>
      <c r="P8" s="19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6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9">
        <v>42767</v>
      </c>
      <c r="O9" s="19">
        <v>42794</v>
      </c>
      <c r="P9" s="19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6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9">
        <v>42049</v>
      </c>
      <c r="O10" s="19">
        <v>42369</v>
      </c>
      <c r="P10" s="19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6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9">
        <v>42388</v>
      </c>
      <c r="O11" s="19">
        <v>42428</v>
      </c>
      <c r="P11" s="19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6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9">
        <v>41507</v>
      </c>
      <c r="O12" s="19">
        <v>41512</v>
      </c>
      <c r="P12" s="19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6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9">
        <v>41309</v>
      </c>
      <c r="O13" s="19">
        <v>41593</v>
      </c>
      <c r="P13" s="19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6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9">
        <v>42382</v>
      </c>
      <c r="O14" s="19">
        <v>42415</v>
      </c>
      <c r="P14" s="19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6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9">
        <v>42710</v>
      </c>
      <c r="O15" s="19">
        <v>42745</v>
      </c>
      <c r="P15" s="19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6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9">
        <v>41762</v>
      </c>
      <c r="O16" s="19">
        <v>42308</v>
      </c>
      <c r="P16" s="19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6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9">
        <v>42468</v>
      </c>
      <c r="O17" s="19">
        <v>42692</v>
      </c>
      <c r="P17" s="19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6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9">
        <v>41000</v>
      </c>
      <c r="O18" s="19">
        <v>41090</v>
      </c>
      <c r="P18" s="19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6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9">
        <v>41010</v>
      </c>
      <c r="O19" s="19">
        <v>41090</v>
      </c>
      <c r="P19" s="19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6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9">
        <v>43840</v>
      </c>
      <c r="O20" s="20"/>
      <c r="P20" s="19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6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9">
        <v>42468</v>
      </c>
      <c r="O21" s="19">
        <v>42692</v>
      </c>
      <c r="P21" s="19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6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9">
        <v>42171</v>
      </c>
      <c r="O22" s="19">
        <v>42308</v>
      </c>
      <c r="P22" s="19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6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9">
        <v>42382</v>
      </c>
      <c r="O23" s="19">
        <v>42692</v>
      </c>
      <c r="P23" s="19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6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9">
        <v>41685</v>
      </c>
      <c r="O24" s="19">
        <v>41882</v>
      </c>
      <c r="P24" s="19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6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9">
        <v>42382</v>
      </c>
      <c r="O25" s="19">
        <v>42428</v>
      </c>
      <c r="P25" s="19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6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9">
        <v>43868</v>
      </c>
      <c r="O26" s="20"/>
      <c r="P26" s="19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6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9">
        <v>42382</v>
      </c>
      <c r="O27" s="19">
        <v>42389</v>
      </c>
      <c r="P27" s="19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6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9">
        <v>41507</v>
      </c>
      <c r="O28" s="19">
        <v>42308</v>
      </c>
      <c r="P28" s="19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6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9">
        <v>41507</v>
      </c>
      <c r="O29" s="19">
        <v>41959</v>
      </c>
      <c r="P29" s="19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6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9">
        <v>41762</v>
      </c>
      <c r="O30" s="19">
        <v>41820</v>
      </c>
      <c r="P30" s="19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6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9">
        <v>42710</v>
      </c>
      <c r="O31" s="19">
        <v>42794</v>
      </c>
      <c r="P31" s="19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6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9">
        <v>41136</v>
      </c>
      <c r="O32" s="19">
        <v>41258</v>
      </c>
      <c r="P32" s="19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6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9">
        <v>41000</v>
      </c>
      <c r="O33" s="19">
        <v>41759</v>
      </c>
      <c r="P33" s="19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6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9">
        <v>42382</v>
      </c>
      <c r="O34" s="19">
        <v>42692</v>
      </c>
      <c r="P34" s="19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6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9">
        <v>43868</v>
      </c>
      <c r="O35" s="20"/>
      <c r="P35" s="19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6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9">
        <v>41762</v>
      </c>
      <c r="O36" s="19">
        <v>42308</v>
      </c>
      <c r="P36" s="19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6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9">
        <v>42382</v>
      </c>
      <c r="O37" s="19">
        <v>42428</v>
      </c>
      <c r="P37" s="19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6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9">
        <v>42448</v>
      </c>
      <c r="O38" s="19">
        <v>42631</v>
      </c>
      <c r="P38" s="19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6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9">
        <v>41807</v>
      </c>
      <c r="O39" s="19">
        <v>41882</v>
      </c>
      <c r="P39" s="19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6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9">
        <v>43559</v>
      </c>
      <c r="O40" s="19">
        <v>43830</v>
      </c>
      <c r="P40" s="19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6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9">
        <v>41809</v>
      </c>
      <c r="O41" s="19">
        <v>41882</v>
      </c>
      <c r="P41" s="19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6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9">
        <v>41000</v>
      </c>
      <c r="O42" s="19">
        <v>42369</v>
      </c>
      <c r="P42" s="19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6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9">
        <v>42767</v>
      </c>
      <c r="O43" s="19">
        <v>42825</v>
      </c>
      <c r="P43" s="19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6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9">
        <v>42382</v>
      </c>
      <c r="O44" s="19">
        <v>42428</v>
      </c>
      <c r="P44" s="19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6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9">
        <v>42388</v>
      </c>
      <c r="O45" s="19">
        <v>42428</v>
      </c>
      <c r="P45" s="19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6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9">
        <v>41507</v>
      </c>
      <c r="O46" s="19">
        <v>41577</v>
      </c>
      <c r="P46" s="19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6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9">
        <v>41507</v>
      </c>
      <c r="O47" s="19">
        <v>41577</v>
      </c>
      <c r="P47" s="19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6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9">
        <v>42158</v>
      </c>
      <c r="O48" s="19">
        <v>42308</v>
      </c>
      <c r="P48" s="19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6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9">
        <v>41000</v>
      </c>
      <c r="O49" s="19">
        <v>41090</v>
      </c>
      <c r="P49" s="19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6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9">
        <v>43909</v>
      </c>
      <c r="O50" s="20"/>
      <c r="P50" s="19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6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9">
        <v>43845</v>
      </c>
      <c r="O51" s="20"/>
      <c r="P51" s="19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6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9">
        <v>42710</v>
      </c>
      <c r="O52" s="19">
        <v>43008</v>
      </c>
      <c r="P52" s="19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6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9">
        <v>42388</v>
      </c>
      <c r="O53" s="19">
        <v>42631</v>
      </c>
      <c r="P53" s="19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6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9">
        <v>42040</v>
      </c>
      <c r="O54" s="19">
        <v>42062</v>
      </c>
      <c r="P54" s="19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6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9">
        <v>41000</v>
      </c>
      <c r="O55" s="19">
        <v>41364</v>
      </c>
      <c r="P55" s="19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6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9">
        <v>42021</v>
      </c>
      <c r="O56" s="19">
        <v>42308</v>
      </c>
      <c r="P56" s="19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6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9">
        <v>41809</v>
      </c>
      <c r="O57" s="19">
        <v>41882</v>
      </c>
      <c r="P57" s="19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6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9">
        <v>42138</v>
      </c>
      <c r="O58" s="19">
        <v>42308</v>
      </c>
      <c r="P58" s="19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6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9">
        <v>42767</v>
      </c>
      <c r="O59" s="19">
        <v>42794</v>
      </c>
      <c r="P59" s="19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6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9">
        <v>41507</v>
      </c>
      <c r="O60" s="19">
        <v>41638</v>
      </c>
      <c r="P60" s="19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6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9">
        <v>41010</v>
      </c>
      <c r="O61" s="19">
        <v>41226</v>
      </c>
      <c r="P61" s="19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6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9">
        <v>42438</v>
      </c>
      <c r="O62" s="19">
        <v>42631</v>
      </c>
      <c r="P62" s="19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6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9">
        <v>42448</v>
      </c>
      <c r="O63" s="19">
        <v>42614</v>
      </c>
      <c r="P63" s="19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6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9">
        <v>42390</v>
      </c>
      <c r="O64" s="19">
        <v>42631</v>
      </c>
      <c r="P64" s="19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6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9">
        <v>42021</v>
      </c>
      <c r="O65" s="19">
        <v>42301</v>
      </c>
      <c r="P65" s="19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6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9">
        <v>42468</v>
      </c>
      <c r="O66" s="19">
        <v>42692</v>
      </c>
      <c r="P66" s="19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6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9">
        <v>41682</v>
      </c>
      <c r="O67" s="19">
        <v>41882</v>
      </c>
      <c r="P67" s="19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6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9">
        <v>41015</v>
      </c>
      <c r="O68" s="19">
        <v>41258</v>
      </c>
      <c r="P68" s="19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6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9">
        <v>41314</v>
      </c>
      <c r="O69" s="19">
        <v>41485</v>
      </c>
      <c r="P69" s="19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6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9">
        <v>41806</v>
      </c>
      <c r="O70" s="19">
        <v>41882</v>
      </c>
      <c r="P70" s="19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6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9">
        <v>42468</v>
      </c>
      <c r="O71" s="19">
        <v>42692</v>
      </c>
      <c r="P71" s="19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6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9">
        <v>43840</v>
      </c>
      <c r="O72" s="20"/>
      <c r="P72" s="19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6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9">
        <v>41000</v>
      </c>
      <c r="O73" s="19">
        <v>42308</v>
      </c>
      <c r="P73" s="19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6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9">
        <v>42122</v>
      </c>
      <c r="O74" s="19">
        <v>42308</v>
      </c>
      <c r="P74" s="19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6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9">
        <v>43924</v>
      </c>
      <c r="O75" s="20"/>
      <c r="P75" s="19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6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9">
        <v>42382</v>
      </c>
      <c r="O76" s="19">
        <v>42631</v>
      </c>
      <c r="P76" s="19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6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9">
        <v>42388</v>
      </c>
      <c r="O77" s="19">
        <v>42631</v>
      </c>
      <c r="P77" s="19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6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9">
        <v>41713</v>
      </c>
      <c r="O78" s="19">
        <v>41781</v>
      </c>
      <c r="P78" s="19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6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9">
        <v>42388</v>
      </c>
      <c r="O79" s="19">
        <v>42692</v>
      </c>
      <c r="P79" s="19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6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9">
        <v>42382</v>
      </c>
      <c r="O80" s="19">
        <v>42428</v>
      </c>
      <c r="P80" s="19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6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9">
        <v>41894</v>
      </c>
      <c r="O81" s="19">
        <v>42308</v>
      </c>
      <c r="P81" s="19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6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9">
        <v>41809</v>
      </c>
      <c r="O82" s="19">
        <v>41882</v>
      </c>
      <c r="P82" s="19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6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9">
        <v>41507</v>
      </c>
      <c r="O83" s="19">
        <v>41577</v>
      </c>
      <c r="P83" s="19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6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9">
        <v>42388</v>
      </c>
      <c r="O84" s="19">
        <v>42428</v>
      </c>
      <c r="P84" s="19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6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9">
        <v>41809</v>
      </c>
      <c r="O85" s="19">
        <v>41882</v>
      </c>
      <c r="P85" s="19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6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9">
        <v>43559</v>
      </c>
      <c r="O86" s="19">
        <v>43830</v>
      </c>
      <c r="P86" s="19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6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9">
        <v>41311</v>
      </c>
      <c r="O87" s="19">
        <v>41485</v>
      </c>
      <c r="P87" s="19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6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9">
        <v>42438</v>
      </c>
      <c r="O88" s="19">
        <v>42451</v>
      </c>
      <c r="P88" s="19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6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9">
        <v>41762</v>
      </c>
      <c r="O89" s="19">
        <v>42308</v>
      </c>
      <c r="P89" s="19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6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9">
        <v>42508</v>
      </c>
      <c r="O90" s="19">
        <v>42692</v>
      </c>
      <c r="P90" s="19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6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9">
        <v>41000</v>
      </c>
      <c r="O91" s="19">
        <v>42369</v>
      </c>
      <c r="P91" s="19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6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9">
        <v>43580</v>
      </c>
      <c r="O92" s="19">
        <v>43830</v>
      </c>
      <c r="P92" s="19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6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9">
        <v>42040</v>
      </c>
      <c r="O93" s="19">
        <v>42308</v>
      </c>
      <c r="P93" s="19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6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9">
        <v>41706</v>
      </c>
      <c r="O94" s="19">
        <v>41759</v>
      </c>
      <c r="P94" s="19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6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9">
        <v>42382</v>
      </c>
      <c r="O95" s="19">
        <v>42428</v>
      </c>
      <c r="P95" s="19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6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9">
        <v>41762</v>
      </c>
      <c r="O96" s="19">
        <v>42114</v>
      </c>
      <c r="P96" s="19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6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9">
        <v>41969</v>
      </c>
      <c r="O97" s="19">
        <v>42004</v>
      </c>
      <c r="P97" s="19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6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9">
        <v>41000</v>
      </c>
      <c r="O98" s="19">
        <v>42369</v>
      </c>
      <c r="P98" s="19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6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9">
        <v>42122</v>
      </c>
      <c r="O99" s="19">
        <v>42369</v>
      </c>
      <c r="P99" s="19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6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9">
        <v>41000</v>
      </c>
      <c r="O100" s="19">
        <v>41008</v>
      </c>
      <c r="P100" s="20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6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9">
        <v>42041</v>
      </c>
      <c r="O101" s="19">
        <v>42308</v>
      </c>
      <c r="P101" s="19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6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9">
        <v>42382</v>
      </c>
      <c r="O102" s="19">
        <v>42631</v>
      </c>
      <c r="P102" s="19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6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9">
        <v>42382</v>
      </c>
      <c r="O103" s="19">
        <v>42428</v>
      </c>
      <c r="P103" s="19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6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9">
        <v>41894</v>
      </c>
      <c r="O104" s="19">
        <v>42004</v>
      </c>
      <c r="P104" s="19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6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9">
        <v>41675</v>
      </c>
      <c r="O105" s="19">
        <v>41759</v>
      </c>
      <c r="P105" s="19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6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9">
        <v>42710</v>
      </c>
      <c r="O106" s="19">
        <v>42766</v>
      </c>
      <c r="P106" s="19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6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9">
        <v>42139</v>
      </c>
      <c r="O107" s="19">
        <v>42308</v>
      </c>
      <c r="P107" s="19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6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9">
        <v>42382</v>
      </c>
      <c r="O108" s="19">
        <v>42428</v>
      </c>
      <c r="P108" s="19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6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9">
        <v>41293</v>
      </c>
      <c r="O109" s="19">
        <v>42369</v>
      </c>
      <c r="P109" s="19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6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9">
        <v>41671</v>
      </c>
      <c r="O110" s="19">
        <v>42308</v>
      </c>
      <c r="P110" s="19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6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9">
        <v>41681</v>
      </c>
      <c r="O111" s="19">
        <v>41759</v>
      </c>
      <c r="P111" s="19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6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9">
        <v>41314</v>
      </c>
      <c r="O112" s="19">
        <v>41593</v>
      </c>
      <c r="P112" s="19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6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9">
        <v>41713</v>
      </c>
      <c r="O113" s="19">
        <v>42369</v>
      </c>
      <c r="P113" s="19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6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9">
        <v>42382</v>
      </c>
      <c r="O114" s="19">
        <v>42631</v>
      </c>
      <c r="P114" s="19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6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9">
        <v>42382</v>
      </c>
      <c r="O115" s="19">
        <v>42631</v>
      </c>
      <c r="P115" s="19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6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9">
        <v>43868</v>
      </c>
      <c r="O116" s="20"/>
      <c r="P116" s="19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6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9">
        <v>41673</v>
      </c>
      <c r="O117" s="19">
        <v>41882</v>
      </c>
      <c r="P117" s="19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6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9">
        <v>41340</v>
      </c>
      <c r="O118" s="19">
        <v>41638</v>
      </c>
      <c r="P118" s="19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6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9">
        <v>42041</v>
      </c>
      <c r="O119" s="19">
        <v>42369</v>
      </c>
      <c r="P119" s="19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6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9">
        <v>43868</v>
      </c>
      <c r="O120" s="20"/>
      <c r="P120" s="19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6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9">
        <v>41016</v>
      </c>
      <c r="O121" s="19">
        <v>41090</v>
      </c>
      <c r="P121" s="19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6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9">
        <v>43709</v>
      </c>
      <c r="O122" s="19">
        <v>43830</v>
      </c>
      <c r="P122" s="19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6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9">
        <v>42382</v>
      </c>
      <c r="O123" s="19">
        <v>42459</v>
      </c>
      <c r="P123" s="19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6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9">
        <v>41803</v>
      </c>
      <c r="O124" s="19">
        <v>42004</v>
      </c>
      <c r="P124" s="19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6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9">
        <v>41762</v>
      </c>
      <c r="O125" s="19">
        <v>41959</v>
      </c>
      <c r="P125" s="19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6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9">
        <v>41803</v>
      </c>
      <c r="O126" s="19">
        <v>41882</v>
      </c>
      <c r="P126" s="19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6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9">
        <v>42388</v>
      </c>
      <c r="O127" s="19">
        <v>42487</v>
      </c>
      <c r="P127" s="19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6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9">
        <v>41769</v>
      </c>
      <c r="O128" s="19">
        <v>42114</v>
      </c>
      <c r="P128" s="19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6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9">
        <v>43840</v>
      </c>
      <c r="O129" s="20"/>
      <c r="P129" s="19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6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9">
        <v>41000</v>
      </c>
      <c r="O130" s="19">
        <v>42369</v>
      </c>
      <c r="P130" s="19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6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9">
        <v>43846</v>
      </c>
      <c r="O131" s="20"/>
      <c r="P131" s="19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6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9">
        <v>41989</v>
      </c>
      <c r="O132" s="19">
        <v>42308</v>
      </c>
      <c r="P132" s="19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6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9">
        <v>42382</v>
      </c>
      <c r="O133" s="19">
        <v>42692</v>
      </c>
      <c r="P133" s="19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6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9">
        <v>43559</v>
      </c>
      <c r="O134" s="19">
        <v>43708</v>
      </c>
      <c r="P134" s="19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6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9">
        <v>41944</v>
      </c>
      <c r="O135" s="19">
        <v>42308</v>
      </c>
      <c r="P135" s="19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6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9">
        <v>42021</v>
      </c>
      <c r="O136" s="19">
        <v>42369</v>
      </c>
      <c r="P136" s="19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6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9">
        <v>41507</v>
      </c>
      <c r="O137" s="19">
        <v>41577</v>
      </c>
      <c r="P137" s="19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6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9">
        <v>43559</v>
      </c>
      <c r="O138" s="19">
        <v>43830</v>
      </c>
      <c r="P138" s="19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6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9">
        <v>41000</v>
      </c>
      <c r="O139" s="19">
        <v>41226</v>
      </c>
      <c r="P139" s="19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6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9">
        <v>42171</v>
      </c>
      <c r="O140" s="19">
        <v>42308</v>
      </c>
      <c r="P140" s="19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6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9">
        <v>41803</v>
      </c>
      <c r="O141" s="19">
        <v>41882</v>
      </c>
      <c r="P141" s="19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6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9">
        <v>41806</v>
      </c>
      <c r="O142" s="19">
        <v>41882</v>
      </c>
      <c r="P142" s="19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6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9">
        <v>42382</v>
      </c>
      <c r="O143" s="19">
        <v>42631</v>
      </c>
      <c r="P143" s="19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6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9">
        <v>43871</v>
      </c>
      <c r="O144" s="20"/>
      <c r="P144" s="19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6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9">
        <v>42508</v>
      </c>
      <c r="O145" s="19">
        <v>42692</v>
      </c>
      <c r="P145" s="19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6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9">
        <v>41020</v>
      </c>
      <c r="O146" s="19">
        <v>41090</v>
      </c>
      <c r="P146" s="19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6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9">
        <v>41000</v>
      </c>
      <c r="O147" s="19">
        <v>41759</v>
      </c>
      <c r="P147" s="19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6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9">
        <v>41507</v>
      </c>
      <c r="O148" s="19">
        <v>41638</v>
      </c>
      <c r="P148" s="19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6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9">
        <v>43932</v>
      </c>
      <c r="O149" s="20"/>
      <c r="P149" s="19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6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9">
        <v>42354</v>
      </c>
      <c r="O150" s="19">
        <v>42369</v>
      </c>
      <c r="P150" s="19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6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9">
        <v>41510</v>
      </c>
      <c r="O151" s="19">
        <v>41571</v>
      </c>
      <c r="P151" s="19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6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9">
        <v>42138</v>
      </c>
      <c r="O152" s="19">
        <v>42165</v>
      </c>
      <c r="P152" s="19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6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9">
        <v>43840</v>
      </c>
      <c r="O153" s="20"/>
      <c r="P153" s="19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6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9">
        <v>42382</v>
      </c>
      <c r="O154" s="19">
        <v>42631</v>
      </c>
      <c r="P154" s="19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6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9">
        <v>42382</v>
      </c>
      <c r="O155" s="19">
        <v>42428</v>
      </c>
      <c r="P155" s="19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6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9">
        <v>42382</v>
      </c>
      <c r="O156" s="19">
        <v>42631</v>
      </c>
      <c r="P156" s="19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6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9">
        <v>41762</v>
      </c>
      <c r="O157" s="19">
        <v>42308</v>
      </c>
      <c r="P157" s="19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6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9">
        <v>41830</v>
      </c>
      <c r="O158" s="19">
        <v>42114</v>
      </c>
      <c r="P158" s="19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6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9">
        <v>41027</v>
      </c>
      <c r="O159" s="19">
        <v>41162</v>
      </c>
      <c r="P159" s="19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6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9">
        <v>41769</v>
      </c>
      <c r="O160" s="19">
        <v>41820</v>
      </c>
      <c r="P160" s="19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6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9">
        <v>43840</v>
      </c>
      <c r="O161" s="19">
        <v>44013</v>
      </c>
      <c r="P161" s="19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6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9">
        <v>41000</v>
      </c>
      <c r="O162" s="19">
        <v>41090</v>
      </c>
      <c r="P162" s="19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6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9">
        <v>43895</v>
      </c>
      <c r="O163" s="20"/>
      <c r="P163" s="19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6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9">
        <v>42739</v>
      </c>
      <c r="O164" s="19">
        <v>43465</v>
      </c>
      <c r="P164" s="19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6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9">
        <v>41000</v>
      </c>
      <c r="O165" s="19">
        <v>41264</v>
      </c>
      <c r="P165" s="19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6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9">
        <v>41000</v>
      </c>
      <c r="O166" s="19">
        <v>41090</v>
      </c>
      <c r="P166" s="19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6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9">
        <v>41806</v>
      </c>
      <c r="O167" s="19">
        <v>41882</v>
      </c>
      <c r="P167" s="19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6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9">
        <v>41507</v>
      </c>
      <c r="O168" s="19">
        <v>41577</v>
      </c>
      <c r="P168" s="19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6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9">
        <v>41894</v>
      </c>
      <c r="O169" s="19">
        <v>42308</v>
      </c>
      <c r="P169" s="19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6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9">
        <v>42069</v>
      </c>
      <c r="O170" s="19">
        <v>42338</v>
      </c>
      <c r="P170" s="19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6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9">
        <v>41149</v>
      </c>
      <c r="O171" s="19">
        <v>41226</v>
      </c>
      <c r="P171" s="19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6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9">
        <v>42388</v>
      </c>
      <c r="O172" s="19">
        <v>42428</v>
      </c>
      <c r="P172" s="19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6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9">
        <v>41806</v>
      </c>
      <c r="O173" s="19">
        <v>41988</v>
      </c>
      <c r="P173" s="19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6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9">
        <v>42354</v>
      </c>
      <c r="O174" s="19">
        <v>42369</v>
      </c>
      <c r="P174" s="19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6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9">
        <v>43559</v>
      </c>
      <c r="O175" s="19">
        <v>43830</v>
      </c>
      <c r="P175" s="19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6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9">
        <v>43840</v>
      </c>
      <c r="O176" s="20"/>
      <c r="P176" s="19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6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9">
        <v>42388</v>
      </c>
      <c r="O177" s="19">
        <v>42631</v>
      </c>
      <c r="P177" s="19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6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9">
        <v>42382</v>
      </c>
      <c r="O178" s="19">
        <v>42428</v>
      </c>
      <c r="P178" s="19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6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9">
        <v>42382</v>
      </c>
      <c r="O179" s="19">
        <v>42428</v>
      </c>
      <c r="P179" s="19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6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9">
        <v>41808</v>
      </c>
      <c r="O180" s="19">
        <v>42004</v>
      </c>
      <c r="P180" s="19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6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9">
        <v>41806</v>
      </c>
      <c r="O181" s="19">
        <v>41959</v>
      </c>
      <c r="P181" s="19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6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9">
        <v>43559</v>
      </c>
      <c r="O182" s="19">
        <v>43830</v>
      </c>
      <c r="P182" s="19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6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9">
        <v>42388</v>
      </c>
      <c r="O183" s="19">
        <v>42428</v>
      </c>
      <c r="P183" s="19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6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9">
        <v>41507</v>
      </c>
      <c r="O184" s="19">
        <v>41577</v>
      </c>
      <c r="P184" s="19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6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9">
        <v>41762</v>
      </c>
      <c r="O185" s="19">
        <v>42369</v>
      </c>
      <c r="P185" s="19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6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9">
        <v>42388</v>
      </c>
      <c r="O186" s="19">
        <v>42631</v>
      </c>
      <c r="P186" s="19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6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9">
        <v>41011</v>
      </c>
      <c r="O187" s="19">
        <v>41759</v>
      </c>
      <c r="P187" s="19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6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9">
        <v>42388</v>
      </c>
      <c r="O188" s="19">
        <v>42428</v>
      </c>
      <c r="P188" s="19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6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9">
        <v>41000</v>
      </c>
      <c r="O189" s="19">
        <v>42369</v>
      </c>
      <c r="P189" s="19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6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9">
        <v>41326</v>
      </c>
      <c r="O190" s="19">
        <v>41593</v>
      </c>
      <c r="P190" s="19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6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9">
        <v>42388</v>
      </c>
      <c r="O191" s="19">
        <v>42631</v>
      </c>
      <c r="P191" s="19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6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9">
        <v>41507</v>
      </c>
      <c r="O192" s="19">
        <v>41593</v>
      </c>
      <c r="P192" s="19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6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9">
        <v>42388</v>
      </c>
      <c r="O193" s="19">
        <v>42631</v>
      </c>
      <c r="P193" s="19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6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9">
        <v>41762</v>
      </c>
      <c r="O194" s="19">
        <v>41850</v>
      </c>
      <c r="P194" s="19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6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9">
        <v>41015</v>
      </c>
      <c r="O195" s="19">
        <v>41226</v>
      </c>
      <c r="P195" s="19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6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9">
        <v>41000</v>
      </c>
      <c r="O196" s="19">
        <v>41182</v>
      </c>
      <c r="P196" s="19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6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9">
        <v>41675</v>
      </c>
      <c r="O197" s="19">
        <v>41759</v>
      </c>
      <c r="P197" s="19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6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9">
        <v>41682</v>
      </c>
      <c r="O198" s="19">
        <v>41789</v>
      </c>
      <c r="P198" s="19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6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9">
        <v>41139</v>
      </c>
      <c r="O199" s="19">
        <v>41274</v>
      </c>
      <c r="P199" s="19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6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9">
        <v>41845</v>
      </c>
      <c r="O200" s="19">
        <v>42308</v>
      </c>
      <c r="P200" s="19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6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9">
        <v>41000</v>
      </c>
      <c r="O201" s="19">
        <v>41226</v>
      </c>
      <c r="P201" s="19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6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9">
        <v>42388</v>
      </c>
      <c r="O202" s="19">
        <v>42428</v>
      </c>
      <c r="P202" s="19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6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9">
        <v>41010</v>
      </c>
      <c r="O203" s="19">
        <v>41090</v>
      </c>
      <c r="P203" s="19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6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9">
        <v>41675</v>
      </c>
      <c r="O204" s="19">
        <v>42004</v>
      </c>
      <c r="P204" s="19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6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9">
        <v>41671</v>
      </c>
      <c r="O205" s="19">
        <v>41882</v>
      </c>
      <c r="P205" s="19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6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9">
        <v>42448</v>
      </c>
      <c r="O206" s="19">
        <v>42692</v>
      </c>
      <c r="P206" s="19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6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9">
        <v>42382</v>
      </c>
      <c r="O207" s="19">
        <v>42428</v>
      </c>
      <c r="P207" s="19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6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9">
        <v>41010</v>
      </c>
      <c r="O208" s="19">
        <v>41090</v>
      </c>
      <c r="P208" s="19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6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9">
        <v>43840</v>
      </c>
      <c r="O209" s="20"/>
      <c r="P209" s="19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6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9">
        <v>42388</v>
      </c>
      <c r="O210" s="19">
        <v>42614</v>
      </c>
      <c r="P210" s="19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6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9">
        <v>42382</v>
      </c>
      <c r="O211" s="19">
        <v>42631</v>
      </c>
      <c r="P211" s="19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6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9">
        <v>41676</v>
      </c>
      <c r="O212" s="19">
        <v>41759</v>
      </c>
      <c r="P212" s="19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6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9">
        <v>41723</v>
      </c>
      <c r="O213" s="19">
        <v>41882</v>
      </c>
      <c r="P213" s="19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6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9">
        <v>42382</v>
      </c>
      <c r="O214" s="19">
        <v>42692</v>
      </c>
      <c r="P214" s="19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6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9">
        <v>42448</v>
      </c>
      <c r="O215" s="19">
        <v>42631</v>
      </c>
      <c r="P215" s="19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6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9">
        <v>41000</v>
      </c>
      <c r="O216" s="19">
        <v>42369</v>
      </c>
      <c r="P216" s="19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6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9">
        <v>42387</v>
      </c>
      <c r="O217" s="19">
        <v>42428</v>
      </c>
      <c r="P217" s="19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6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9">
        <v>43840</v>
      </c>
      <c r="O218" s="20"/>
      <c r="P218" s="19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6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9">
        <v>41046</v>
      </c>
      <c r="O219" s="19">
        <v>41226</v>
      </c>
      <c r="P219" s="19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6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9">
        <v>41507</v>
      </c>
      <c r="O220" s="19">
        <v>41577</v>
      </c>
      <c r="P220" s="19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6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9">
        <v>43895</v>
      </c>
      <c r="O221" s="20"/>
      <c r="P221" s="19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6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9">
        <v>41000</v>
      </c>
      <c r="O222" s="19">
        <v>41364</v>
      </c>
      <c r="P222" s="19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6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9">
        <v>41894</v>
      </c>
      <c r="O223" s="19">
        <v>42004</v>
      </c>
      <c r="P223" s="19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6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9">
        <v>42767</v>
      </c>
      <c r="O224" s="19">
        <v>42794</v>
      </c>
      <c r="P224" s="19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6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9">
        <v>41680</v>
      </c>
      <c r="O225" s="19">
        <v>41959</v>
      </c>
      <c r="P225" s="19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6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9">
        <v>41000</v>
      </c>
      <c r="O226" s="19">
        <v>41759</v>
      </c>
      <c r="P226" s="19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6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9">
        <v>42122</v>
      </c>
      <c r="O227" s="19">
        <v>42308</v>
      </c>
      <c r="P227" s="19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6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9">
        <v>41000</v>
      </c>
      <c r="O228" s="19">
        <v>41264</v>
      </c>
      <c r="P228" s="19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6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9">
        <v>42382</v>
      </c>
      <c r="O229" s="19">
        <v>42631</v>
      </c>
      <c r="P229" s="19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6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9">
        <v>41000</v>
      </c>
      <c r="O230" s="19">
        <v>41425</v>
      </c>
      <c r="P230" s="19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6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9">
        <v>41762</v>
      </c>
      <c r="O231" s="19">
        <v>41959</v>
      </c>
      <c r="P231" s="19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6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9">
        <v>42710</v>
      </c>
      <c r="O232" s="19">
        <v>43465</v>
      </c>
      <c r="P232" s="19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6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9">
        <v>41060</v>
      </c>
      <c r="O233" s="19">
        <v>41090</v>
      </c>
      <c r="P233" s="19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6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9">
        <v>41314</v>
      </c>
      <c r="O234" s="19">
        <v>41759</v>
      </c>
      <c r="P234" s="19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6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9">
        <v>41107</v>
      </c>
      <c r="O235" s="19">
        <v>41264</v>
      </c>
      <c r="P235" s="20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6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9">
        <v>42138</v>
      </c>
      <c r="O236" s="19">
        <v>42369</v>
      </c>
      <c r="P236" s="19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6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9">
        <v>42382</v>
      </c>
      <c r="O237" s="19">
        <v>42389</v>
      </c>
      <c r="P237" s="19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6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9">
        <v>41000</v>
      </c>
      <c r="O238" s="19">
        <v>41226</v>
      </c>
      <c r="P238" s="19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6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9">
        <v>42382</v>
      </c>
      <c r="O239" s="19">
        <v>42457</v>
      </c>
      <c r="P239" s="19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6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9">
        <v>41314</v>
      </c>
      <c r="O240" s="19">
        <v>42114</v>
      </c>
      <c r="P240" s="19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6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9">
        <v>43840</v>
      </c>
      <c r="O241" s="20"/>
      <c r="P241" s="19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6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9">
        <v>43859</v>
      </c>
      <c r="O242" s="20"/>
      <c r="P242" s="19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6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9">
        <v>41136</v>
      </c>
      <c r="O243" s="19">
        <v>41258</v>
      </c>
      <c r="P243" s="19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6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9">
        <v>41830</v>
      </c>
      <c r="O244" s="19">
        <v>42114</v>
      </c>
      <c r="P244" s="19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6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9">
        <v>41673</v>
      </c>
      <c r="O245" s="19">
        <v>41882</v>
      </c>
      <c r="P245" s="19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6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9">
        <v>41806</v>
      </c>
      <c r="O246" s="19">
        <v>41882</v>
      </c>
      <c r="P246" s="19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6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9">
        <v>41415</v>
      </c>
      <c r="O247" s="19">
        <v>41638</v>
      </c>
      <c r="P247" s="19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6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9">
        <v>41384</v>
      </c>
      <c r="O248" s="19">
        <v>41638</v>
      </c>
      <c r="P248" s="19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6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9">
        <v>42382</v>
      </c>
      <c r="O249" s="19">
        <v>42692</v>
      </c>
      <c r="P249" s="19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6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9">
        <v>41809</v>
      </c>
      <c r="O250" s="19">
        <v>41882</v>
      </c>
      <c r="P250" s="19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6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9">
        <v>43895</v>
      </c>
      <c r="O251" s="19">
        <v>43921</v>
      </c>
      <c r="P251" s="19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6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9">
        <v>43559</v>
      </c>
      <c r="O252" s="19">
        <v>43830</v>
      </c>
      <c r="P252" s="19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6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9">
        <v>41677</v>
      </c>
      <c r="O253" s="19">
        <v>41959</v>
      </c>
      <c r="P253" s="19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6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9">
        <v>41010</v>
      </c>
      <c r="O254" s="19">
        <v>41264</v>
      </c>
      <c r="P254" s="19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6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9">
        <v>42397</v>
      </c>
      <c r="O255" s="19">
        <v>42631</v>
      </c>
      <c r="P255" s="19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6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9">
        <v>41009</v>
      </c>
      <c r="O256" s="19">
        <v>41333</v>
      </c>
      <c r="P256" s="19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6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9">
        <v>43559</v>
      </c>
      <c r="O257" s="19">
        <v>43830</v>
      </c>
      <c r="P257" s="19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6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9">
        <v>43010</v>
      </c>
      <c r="O258" s="19">
        <v>43281</v>
      </c>
      <c r="P258" s="19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6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9">
        <v>42388</v>
      </c>
      <c r="O259" s="19">
        <v>42428</v>
      </c>
      <c r="P259" s="19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6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9">
        <v>41785</v>
      </c>
      <c r="O260" s="19">
        <v>42308</v>
      </c>
      <c r="P260" s="19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6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9">
        <v>41676</v>
      </c>
      <c r="O261" s="19">
        <v>41695</v>
      </c>
      <c r="P261" s="19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6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9">
        <v>41776</v>
      </c>
      <c r="O262" s="19">
        <v>41882</v>
      </c>
      <c r="P262" s="19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6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9">
        <v>42388</v>
      </c>
      <c r="O263" s="19">
        <v>42411</v>
      </c>
      <c r="P263" s="19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6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9">
        <v>42382</v>
      </c>
      <c r="O264" s="19">
        <v>42415</v>
      </c>
      <c r="P264" s="19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6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9">
        <v>41046</v>
      </c>
      <c r="O265" s="19">
        <v>41706</v>
      </c>
      <c r="P265" s="19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6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9">
        <v>42388</v>
      </c>
      <c r="O266" s="19">
        <v>42428</v>
      </c>
      <c r="P266" s="19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6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9">
        <v>41969</v>
      </c>
      <c r="O267" s="19">
        <v>42083</v>
      </c>
      <c r="P267" s="19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6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9">
        <v>43567</v>
      </c>
      <c r="O268" s="19">
        <v>43830</v>
      </c>
      <c r="P268" s="19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6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9">
        <v>42382</v>
      </c>
      <c r="O269" s="19">
        <v>42631</v>
      </c>
      <c r="P269" s="19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6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9">
        <v>42383</v>
      </c>
      <c r="O270" s="19">
        <v>42404</v>
      </c>
      <c r="P270" s="19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6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9">
        <v>42158</v>
      </c>
      <c r="O271" s="19">
        <v>42308</v>
      </c>
      <c r="P271" s="19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6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9">
        <v>42383</v>
      </c>
      <c r="O272" s="19">
        <v>42631</v>
      </c>
      <c r="P272" s="19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6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9">
        <v>42710</v>
      </c>
      <c r="O273" s="19">
        <v>43465</v>
      </c>
      <c r="P273" s="19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6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9">
        <v>41311</v>
      </c>
      <c r="O274" s="19">
        <v>41485</v>
      </c>
      <c r="P274" s="19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6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9">
        <v>42448</v>
      </c>
      <c r="O275" s="19">
        <v>42631</v>
      </c>
      <c r="P275" s="19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6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9">
        <v>42383</v>
      </c>
      <c r="O276" s="19">
        <v>42415</v>
      </c>
      <c r="P276" s="19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6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9">
        <v>43559</v>
      </c>
      <c r="O277" s="19">
        <v>43830</v>
      </c>
      <c r="P277" s="19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6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9">
        <v>41000</v>
      </c>
      <c r="O278" s="19">
        <v>41759</v>
      </c>
      <c r="P278" s="19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6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9">
        <v>42382</v>
      </c>
      <c r="O279" s="19">
        <v>42420</v>
      </c>
      <c r="P279" s="19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6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9">
        <v>42767</v>
      </c>
      <c r="O280" s="19">
        <v>43217</v>
      </c>
      <c r="P280" s="19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6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9">
        <v>41000</v>
      </c>
      <c r="O281" s="19">
        <v>41090</v>
      </c>
      <c r="P281" s="19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6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9">
        <v>41673</v>
      </c>
      <c r="O282" s="19">
        <v>41759</v>
      </c>
      <c r="P282" s="19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6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9">
        <v>41010</v>
      </c>
      <c r="O283" s="19">
        <v>41264</v>
      </c>
      <c r="P283" s="19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6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9">
        <v>42388</v>
      </c>
      <c r="O284" s="19">
        <v>42428</v>
      </c>
      <c r="P284" s="19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6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9">
        <v>42382</v>
      </c>
      <c r="O285" s="19">
        <v>42631</v>
      </c>
      <c r="P285" s="19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6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9">
        <v>41507</v>
      </c>
      <c r="O286" s="19">
        <v>41593</v>
      </c>
      <c r="P286" s="19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6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9">
        <v>43840</v>
      </c>
      <c r="O287" s="20"/>
      <c r="P287" s="19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6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9">
        <v>42710</v>
      </c>
      <c r="O288" s="19">
        <v>42794</v>
      </c>
      <c r="P288" s="19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6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9">
        <v>42646</v>
      </c>
      <c r="O289" s="19">
        <v>42648</v>
      </c>
      <c r="P289" s="19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6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9">
        <v>41675</v>
      </c>
      <c r="O290" s="19">
        <v>42308</v>
      </c>
      <c r="P290" s="19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6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9">
        <v>41762</v>
      </c>
      <c r="O291" s="19">
        <v>41882</v>
      </c>
      <c r="P291" s="19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6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9">
        <v>43559</v>
      </c>
      <c r="O292" s="19">
        <v>43830</v>
      </c>
      <c r="P292" s="19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6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9">
        <v>42388</v>
      </c>
      <c r="O293" s="19">
        <v>42428</v>
      </c>
      <c r="P293" s="19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6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9">
        <v>42383</v>
      </c>
      <c r="O294" s="19">
        <v>42490</v>
      </c>
      <c r="P294" s="19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6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9">
        <v>42388</v>
      </c>
      <c r="O295" s="19">
        <v>42428</v>
      </c>
      <c r="P295" s="19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6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9">
        <v>42648</v>
      </c>
      <c r="O296" s="19">
        <v>42692</v>
      </c>
      <c r="P296" s="19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6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9">
        <v>41000</v>
      </c>
      <c r="O297" s="19">
        <v>41959</v>
      </c>
      <c r="P297" s="19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6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9">
        <v>41676</v>
      </c>
      <c r="O298" s="19">
        <v>41696</v>
      </c>
      <c r="P298" s="19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6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9">
        <v>41000</v>
      </c>
      <c r="O299" s="19">
        <v>42369</v>
      </c>
      <c r="P299" s="19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6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9">
        <v>42710</v>
      </c>
      <c r="O300" s="19">
        <v>42768</v>
      </c>
      <c r="P300" s="19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6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9">
        <v>42068</v>
      </c>
      <c r="O301" s="19">
        <v>42215</v>
      </c>
      <c r="P301" s="19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6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9">
        <v>42382</v>
      </c>
      <c r="O302" s="19">
        <v>42428</v>
      </c>
      <c r="P302" s="19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6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9">
        <v>41762</v>
      </c>
      <c r="O303" s="19">
        <v>42308</v>
      </c>
      <c r="P303" s="19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6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9">
        <v>42040</v>
      </c>
      <c r="O304" s="19">
        <v>42308</v>
      </c>
      <c r="P304" s="19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6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9">
        <v>43840</v>
      </c>
      <c r="O305" s="20"/>
      <c r="P305" s="19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6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9">
        <v>41762</v>
      </c>
      <c r="O306" s="19">
        <v>41933</v>
      </c>
      <c r="P306" s="19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6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9">
        <v>41309</v>
      </c>
      <c r="O307" s="19">
        <v>41759</v>
      </c>
      <c r="P307" s="19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6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9">
        <v>42382</v>
      </c>
      <c r="O308" s="19">
        <v>42631</v>
      </c>
      <c r="P308" s="19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6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9">
        <v>42439</v>
      </c>
      <c r="O309" s="19">
        <v>42692</v>
      </c>
      <c r="P309" s="19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6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9">
        <v>42167</v>
      </c>
      <c r="O310" s="19">
        <v>42308</v>
      </c>
      <c r="P310" s="19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6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9">
        <v>42060</v>
      </c>
      <c r="O311" s="19">
        <v>42369</v>
      </c>
      <c r="P311" s="19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6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9">
        <v>41510</v>
      </c>
      <c r="O312" s="19">
        <v>41959</v>
      </c>
      <c r="P312" s="19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6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9">
        <v>41000</v>
      </c>
      <c r="O313" s="19">
        <v>41200</v>
      </c>
      <c r="P313" s="19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6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9">
        <v>41718</v>
      </c>
      <c r="O314" s="19">
        <v>42004</v>
      </c>
      <c r="P314" s="19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6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9">
        <v>42388</v>
      </c>
      <c r="O315" s="19">
        <v>42428</v>
      </c>
      <c r="P315" s="19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6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9">
        <v>41311</v>
      </c>
      <c r="O316" s="19">
        <v>41593</v>
      </c>
      <c r="P316" s="19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6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9">
        <v>41000</v>
      </c>
      <c r="O317" s="19">
        <v>41264</v>
      </c>
      <c r="P317" s="19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6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9">
        <v>42710</v>
      </c>
      <c r="O318" s="19">
        <v>42825</v>
      </c>
      <c r="P318" s="19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6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9">
        <v>42282</v>
      </c>
      <c r="O319" s="19">
        <v>42308</v>
      </c>
      <c r="P319" s="19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6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9">
        <v>43840</v>
      </c>
      <c r="O320" s="20"/>
      <c r="P320" s="19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6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9">
        <v>43559</v>
      </c>
      <c r="O321" s="19">
        <v>43830</v>
      </c>
      <c r="P321" s="19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6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9">
        <v>43580</v>
      </c>
      <c r="O322" s="19">
        <v>43830</v>
      </c>
      <c r="P322" s="19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6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9">
        <v>43559</v>
      </c>
      <c r="O323" s="19">
        <v>43830</v>
      </c>
      <c r="P323" s="19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6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9">
        <v>41824</v>
      </c>
      <c r="O324" s="19">
        <v>41882</v>
      </c>
      <c r="P324" s="19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6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9">
        <v>41675</v>
      </c>
      <c r="O325" s="19">
        <v>41759</v>
      </c>
      <c r="P325" s="19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6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9">
        <v>43077</v>
      </c>
      <c r="O326" s="19">
        <v>43097</v>
      </c>
      <c r="P326" s="19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6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9">
        <v>41507</v>
      </c>
      <c r="O327" s="19">
        <v>41638</v>
      </c>
      <c r="P327" s="19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6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9">
        <v>42354</v>
      </c>
      <c r="O328" s="19">
        <v>42369</v>
      </c>
      <c r="P328" s="19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6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9">
        <v>42382</v>
      </c>
      <c r="O329" s="19">
        <v>42692</v>
      </c>
      <c r="P329" s="19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6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9">
        <v>41000</v>
      </c>
      <c r="O330" s="19">
        <v>41959</v>
      </c>
      <c r="P330" s="19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6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9">
        <v>41314</v>
      </c>
      <c r="O331" s="19">
        <v>41442</v>
      </c>
      <c r="P331" s="19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6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9">
        <v>41673</v>
      </c>
      <c r="O332" s="19">
        <v>41759</v>
      </c>
      <c r="P332" s="19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6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9">
        <v>41293</v>
      </c>
      <c r="O333" s="19">
        <v>41759</v>
      </c>
      <c r="P333" s="19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6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9">
        <v>42382</v>
      </c>
      <c r="O334" s="19">
        <v>42428</v>
      </c>
      <c r="P334" s="19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6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9">
        <v>41384</v>
      </c>
      <c r="O335" s="19">
        <v>41638</v>
      </c>
      <c r="P335" s="19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6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9">
        <v>43840</v>
      </c>
      <c r="O336" s="20"/>
      <c r="P336" s="19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6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9">
        <v>41762</v>
      </c>
      <c r="O337" s="19">
        <v>42308</v>
      </c>
      <c r="P337" s="19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6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9">
        <v>41309</v>
      </c>
      <c r="O338" s="19">
        <v>41759</v>
      </c>
      <c r="P338" s="19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6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9">
        <v>42021</v>
      </c>
      <c r="O339" s="19">
        <v>42114</v>
      </c>
      <c r="P339" s="19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6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9">
        <v>42382</v>
      </c>
      <c r="O340" s="19">
        <v>42631</v>
      </c>
      <c r="P340" s="19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6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9">
        <v>42767</v>
      </c>
      <c r="O341" s="19">
        <v>42794</v>
      </c>
      <c r="P341" s="19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6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9">
        <v>41783</v>
      </c>
      <c r="O342" s="19">
        <v>41882</v>
      </c>
      <c r="P342" s="19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6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9">
        <v>43559</v>
      </c>
      <c r="O343" s="19">
        <v>43830</v>
      </c>
      <c r="P343" s="19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6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9">
        <v>43559</v>
      </c>
      <c r="O344" s="19">
        <v>43830</v>
      </c>
      <c r="P344" s="19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6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9">
        <v>42040</v>
      </c>
      <c r="O345" s="19">
        <v>42308</v>
      </c>
      <c r="P345" s="19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6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9">
        <v>41807</v>
      </c>
      <c r="O346" s="19">
        <v>42369</v>
      </c>
      <c r="P346" s="19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6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9">
        <v>42195</v>
      </c>
      <c r="O347" s="19">
        <v>42308</v>
      </c>
      <c r="P347" s="19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6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9">
        <v>42382</v>
      </c>
      <c r="O348" s="19">
        <v>42631</v>
      </c>
      <c r="P348" s="19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6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9">
        <v>43845</v>
      </c>
      <c r="O349" s="20"/>
      <c r="P349" s="19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6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9">
        <v>43840</v>
      </c>
      <c r="O350" s="20"/>
      <c r="P350" s="19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6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9">
        <v>42710</v>
      </c>
      <c r="O351" s="19">
        <v>42794</v>
      </c>
      <c r="P351" s="19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6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9">
        <v>41000</v>
      </c>
      <c r="O352" s="19">
        <v>41759</v>
      </c>
      <c r="P352" s="19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6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9">
        <v>42101</v>
      </c>
      <c r="O353" s="19">
        <v>42308</v>
      </c>
      <c r="P353" s="19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6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9">
        <v>43840</v>
      </c>
      <c r="O354" s="20"/>
      <c r="P354" s="19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6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9">
        <v>42280</v>
      </c>
      <c r="O355" s="19">
        <v>42308</v>
      </c>
      <c r="P355" s="19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6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9">
        <v>43898</v>
      </c>
      <c r="O356" s="20"/>
      <c r="P356" s="19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6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9">
        <v>43840</v>
      </c>
      <c r="O357" s="20"/>
      <c r="P357" s="19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6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9">
        <v>42382</v>
      </c>
      <c r="O358" s="19">
        <v>42389</v>
      </c>
      <c r="P358" s="19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6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9">
        <v>43559</v>
      </c>
      <c r="O359" s="19">
        <v>43708</v>
      </c>
      <c r="P359" s="19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6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9">
        <v>42447</v>
      </c>
      <c r="O360" s="19">
        <v>42551</v>
      </c>
      <c r="P360" s="19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6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9">
        <v>42049</v>
      </c>
      <c r="O361" s="19">
        <v>42308</v>
      </c>
      <c r="P361" s="19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6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9">
        <v>41311</v>
      </c>
      <c r="O362" s="19">
        <v>41593</v>
      </c>
      <c r="P362" s="19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6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9">
        <v>41507</v>
      </c>
      <c r="O363" s="19">
        <v>41593</v>
      </c>
      <c r="P363" s="19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6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9">
        <v>42388</v>
      </c>
      <c r="O364" s="19">
        <v>42428</v>
      </c>
      <c r="P364" s="19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6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9">
        <v>41010</v>
      </c>
      <c r="O365" s="19">
        <v>41090</v>
      </c>
      <c r="P365" s="19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6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9">
        <v>43559</v>
      </c>
      <c r="O366" s="19">
        <v>43830</v>
      </c>
      <c r="P366" s="19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6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9">
        <v>42382</v>
      </c>
      <c r="O367" s="19">
        <v>42631</v>
      </c>
      <c r="P367" s="19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6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9">
        <v>42382</v>
      </c>
      <c r="O368" s="19">
        <v>42411</v>
      </c>
      <c r="P368" s="19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6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9">
        <v>42388</v>
      </c>
      <c r="O369" s="19">
        <v>42428</v>
      </c>
      <c r="P369" s="19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6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9">
        <v>43559</v>
      </c>
      <c r="O370" s="19">
        <v>43830</v>
      </c>
      <c r="P370" s="19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6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9">
        <v>42382</v>
      </c>
      <c r="O371" s="19">
        <v>42428</v>
      </c>
      <c r="P371" s="19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6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9">
        <v>43840</v>
      </c>
      <c r="O372" s="20"/>
      <c r="P372" s="19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6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9">
        <v>43840</v>
      </c>
      <c r="O373" s="20"/>
      <c r="P373" s="19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6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9">
        <v>43840</v>
      </c>
      <c r="O374" s="20"/>
      <c r="P374" s="19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6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9">
        <v>41015</v>
      </c>
      <c r="O375" s="19">
        <v>41090</v>
      </c>
      <c r="P375" s="19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6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9">
        <v>41680</v>
      </c>
      <c r="O376" s="19">
        <v>42004</v>
      </c>
      <c r="P376" s="19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6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9">
        <v>42710</v>
      </c>
      <c r="O377" s="19">
        <v>42794</v>
      </c>
      <c r="P377" s="19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6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9">
        <v>42382</v>
      </c>
      <c r="O378" s="19">
        <v>42631</v>
      </c>
      <c r="P378" s="19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20"/>
      <c r="O379" s="20"/>
      <c r="P379" s="20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8.85546875" style="28" bestFit="1" customWidth="1"/>
    <col min="21" max="21" width="10.140625" style="28" bestFit="1" customWidth="1"/>
  </cols>
  <sheetData>
    <row r="1" spans="1:27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2551</v>
      </c>
      <c r="X1" s="17" t="s">
        <v>2552</v>
      </c>
      <c r="Y1" s="17" t="s">
        <v>2547</v>
      </c>
      <c r="Z1" s="17" t="s">
        <v>2548</v>
      </c>
      <c r="AA1" s="17" t="s">
        <v>3</v>
      </c>
    </row>
    <row r="2" spans="1:27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9.7109375" style="28" bestFit="1" customWidth="1"/>
    <col min="21" max="21" width="5.28515625" style="28" bestFit="1" customWidth="1"/>
    <col min="22" max="22" width="10.85546875" style="28" bestFit="1" customWidth="1"/>
    <col min="23" max="23" width="10.140625" style="28" bestFit="1" customWidth="1"/>
  </cols>
  <sheetData>
    <row r="1" spans="1:25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2547</v>
      </c>
      <c r="X1" s="17" t="s">
        <v>2548</v>
      </c>
      <c r="Y1" s="17" t="s">
        <v>3</v>
      </c>
    </row>
    <row r="2" spans="1:25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2022-03-01T16:05:48Z</dcterms:modified>
</cp:coreProperties>
</file>