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activeTab="2"/>
  </bookViews>
  <sheets>
    <sheet name="FORMACION 70,000,000" sheetId="2" r:id="rId1"/>
    <sheet name="BIENESTAR 80,000,000" sheetId="1" r:id="rId2"/>
    <sheet name="REPRESENTACION 6,000,000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3"/>
  <c r="E37"/>
  <c r="E36"/>
  <c r="E35"/>
  <c r="E25"/>
  <c r="F139" i="1"/>
  <c r="E139"/>
  <c r="E140" s="1"/>
  <c r="E122"/>
  <c r="E99"/>
  <c r="E88"/>
  <c r="E70"/>
  <c r="E49"/>
  <c r="E37"/>
  <c r="D137"/>
  <c r="E110"/>
  <c r="E59"/>
  <c r="J107" i="2"/>
  <c r="J106"/>
  <c r="J105"/>
  <c r="J103"/>
  <c r="E79"/>
  <c r="E64"/>
  <c r="D129" i="1" l="1"/>
  <c r="D128"/>
  <c r="D127"/>
  <c r="D116"/>
  <c r="D117"/>
  <c r="D115"/>
  <c r="D114"/>
  <c r="D118" s="1"/>
  <c r="D131" l="1"/>
  <c r="D130" s="1"/>
  <c r="D120"/>
  <c r="D121" s="1"/>
  <c r="D122" s="1"/>
  <c r="D132" l="1"/>
  <c r="D133" s="1"/>
  <c r="D119"/>
  <c r="I98" i="2"/>
  <c r="I97"/>
  <c r="I96"/>
  <c r="I95"/>
  <c r="I94"/>
  <c r="I93"/>
  <c r="I92"/>
  <c r="I91"/>
  <c r="I90"/>
  <c r="I89"/>
  <c r="I88"/>
  <c r="I87"/>
  <c r="I86"/>
  <c r="I85"/>
  <c r="I84"/>
  <c r="I14"/>
  <c r="I15"/>
  <c r="I13"/>
  <c r="D85"/>
  <c r="I16" l="1"/>
  <c r="I18" s="1"/>
  <c r="I99"/>
  <c r="I101" s="1"/>
  <c r="I102" s="1"/>
  <c r="I103" s="1"/>
  <c r="D104" i="1"/>
  <c r="D106" s="1"/>
  <c r="D95"/>
  <c r="D93"/>
  <c r="D64"/>
  <c r="D105"/>
  <c r="D103"/>
  <c r="D94"/>
  <c r="D92"/>
  <c r="D63"/>
  <c r="D53"/>
  <c r="D35" i="3"/>
  <c r="D31"/>
  <c r="D21"/>
  <c r="D55" i="1" l="1"/>
  <c r="D97"/>
  <c r="I19" i="2"/>
  <c r="I20" s="1"/>
  <c r="I17"/>
  <c r="I100"/>
  <c r="D108" i="1"/>
  <c r="D96"/>
  <c r="D44"/>
  <c r="D31"/>
  <c r="D78"/>
  <c r="D79"/>
  <c r="D80"/>
  <c r="D81"/>
  <c r="D82"/>
  <c r="D77"/>
  <c r="D76"/>
  <c r="D75"/>
  <c r="D74"/>
  <c r="D65"/>
  <c r="D66" s="1"/>
  <c r="D68" s="1"/>
  <c r="D57"/>
  <c r="D56"/>
  <c r="D54"/>
  <c r="D41"/>
  <c r="D45" s="1"/>
  <c r="D43"/>
  <c r="D42"/>
  <c r="D32"/>
  <c r="I23" i="2" l="1"/>
  <c r="D84" i="1"/>
  <c r="D59"/>
  <c r="D33"/>
  <c r="D35" s="1"/>
  <c r="D107"/>
  <c r="D98"/>
  <c r="D99" s="1"/>
  <c r="D109"/>
  <c r="D110" s="1"/>
  <c r="D70"/>
  <c r="D86"/>
  <c r="D87" s="1"/>
  <c r="D88" s="1"/>
  <c r="D69"/>
  <c r="D67"/>
  <c r="D58"/>
  <c r="D47"/>
  <c r="D36"/>
  <c r="D37" s="1"/>
  <c r="D34"/>
  <c r="D30" i="3"/>
  <c r="D29"/>
  <c r="D20"/>
  <c r="D19"/>
  <c r="D18"/>
  <c r="D17"/>
  <c r="D48" i="1" l="1"/>
  <c r="D49"/>
  <c r="D85"/>
  <c r="D46"/>
  <c r="D33" i="3"/>
  <c r="D34" s="1"/>
  <c r="D23"/>
  <c r="D58" i="2"/>
  <c r="D24" i="3" l="1"/>
  <c r="D25"/>
  <c r="D32"/>
  <c r="D22"/>
  <c r="D97" i="2"/>
  <c r="D94"/>
  <c r="D96"/>
  <c r="D98"/>
  <c r="D95"/>
  <c r="D93" l="1"/>
  <c r="D92"/>
  <c r="D91"/>
  <c r="D90"/>
  <c r="D89"/>
  <c r="D88"/>
  <c r="D87"/>
  <c r="D86"/>
  <c r="D84"/>
  <c r="D59"/>
  <c r="D60" s="1"/>
  <c r="D74"/>
  <c r="D73"/>
  <c r="D72"/>
  <c r="D71"/>
  <c r="D70"/>
  <c r="D69"/>
  <c r="D68"/>
  <c r="D99" l="1"/>
  <c r="D75"/>
  <c r="D77" s="1"/>
  <c r="D78" s="1"/>
  <c r="D79" s="1"/>
  <c r="D101"/>
  <c r="D102" s="1"/>
  <c r="D103" s="1"/>
  <c r="D62"/>
  <c r="D61" s="1"/>
  <c r="D3" i="1"/>
  <c r="D76" i="2" l="1"/>
  <c r="D63"/>
  <c r="D64" s="1"/>
  <c r="D100"/>
  <c r="D38"/>
  <c r="D28"/>
  <c r="D13"/>
  <c r="D4"/>
  <c r="D3"/>
  <c r="D39"/>
  <c r="D40"/>
  <c r="D41"/>
  <c r="D42"/>
  <c r="D29"/>
  <c r="D30" s="1"/>
  <c r="D32" s="1"/>
  <c r="D14"/>
  <c r="D15"/>
  <c r="D16"/>
  <c r="D17"/>
  <c r="D18"/>
  <c r="D19"/>
  <c r="D4" i="3"/>
  <c r="D5"/>
  <c r="D6"/>
  <c r="D7"/>
  <c r="D8"/>
  <c r="D3"/>
  <c r="D9" s="1"/>
  <c r="D5" i="2" l="1"/>
  <c r="D11" i="3"/>
  <c r="D12" s="1"/>
  <c r="D20" i="2"/>
  <c r="D22" s="1"/>
  <c r="D23" s="1"/>
  <c r="D43"/>
  <c r="D45" s="1"/>
  <c r="D44" s="1"/>
  <c r="D33"/>
  <c r="D34" s="1"/>
  <c r="D7"/>
  <c r="D8" s="1"/>
  <c r="D9" s="1"/>
  <c r="D15" i="1"/>
  <c r="D14"/>
  <c r="I4" i="2"/>
  <c r="I3"/>
  <c r="D16" i="1" l="1"/>
  <c r="D18" s="1"/>
  <c r="D17"/>
  <c r="D19"/>
  <c r="D20" s="1"/>
  <c r="D13" i="3"/>
  <c r="D10"/>
  <c r="D49" i="2"/>
  <c r="D51" s="1"/>
  <c r="D50" s="1"/>
  <c r="D21"/>
  <c r="I5"/>
  <c r="I7" s="1"/>
  <c r="I8" s="1"/>
  <c r="I9" s="1"/>
  <c r="D6"/>
  <c r="D46"/>
  <c r="D47" s="1"/>
  <c r="D31"/>
  <c r="D24"/>
  <c r="I6" l="1"/>
  <c r="D52"/>
  <c r="D53" s="1"/>
  <c r="D4" i="1"/>
  <c r="D5"/>
  <c r="D6" l="1"/>
  <c r="D8"/>
  <c r="D22" l="1"/>
  <c r="D24" s="1"/>
  <c r="D9"/>
  <c r="D10" s="1"/>
  <c r="D7"/>
  <c r="D23" l="1"/>
  <c r="D25"/>
  <c r="D26" s="1"/>
</calcChain>
</file>

<file path=xl/sharedStrings.xml><?xml version="1.0" encoding="utf-8"?>
<sst xmlns="http://schemas.openxmlformats.org/spreadsheetml/2006/main" count="385" uniqueCount="107">
  <si>
    <t>REQUERIMIENTO</t>
  </si>
  <si>
    <t>CANTIDAD</t>
  </si>
  <si>
    <t>VALOR UNI</t>
  </si>
  <si>
    <t>VALOR TOTAL</t>
  </si>
  <si>
    <t>SUBTOTAL</t>
  </si>
  <si>
    <t>COSTOS INDIRECTO: Deducciones de ley y manejo administrativo de la actividad</t>
  </si>
  <si>
    <t xml:space="preserve">subtotal </t>
  </si>
  <si>
    <t>IVA</t>
  </si>
  <si>
    <t>TOTAL</t>
  </si>
  <si>
    <t>CONTRATO: PM04-2022</t>
  </si>
  <si>
    <t>CONTRATO: PM03-2022</t>
  </si>
  <si>
    <t>CONTRATO: PM05-2022</t>
  </si>
  <si>
    <r>
      <t xml:space="preserve">EVENTO: </t>
    </r>
    <r>
      <rPr>
        <sz val="11"/>
        <color theme="1"/>
        <rFont val="Arial"/>
        <family val="2"/>
      </rPr>
      <t>Apoyo logistico jornada de bienestar laboral - cumpleaños servidores mes de enero 2022</t>
    </r>
    <r>
      <rPr>
        <b/>
        <sz val="11"/>
        <color theme="1"/>
        <rFont val="Arial"/>
        <family val="2"/>
      </rPr>
      <t xml:space="preserve">
</t>
    </r>
  </si>
  <si>
    <t>Torta refrigerada</t>
  </si>
  <si>
    <t>Decoracion</t>
  </si>
  <si>
    <t>Personal logistico</t>
  </si>
  <si>
    <t>Implementos de ferreteria</t>
  </si>
  <si>
    <t>Pines de reconocimiento</t>
  </si>
  <si>
    <r>
      <t xml:space="preserve">EVENTO: </t>
    </r>
    <r>
      <rPr>
        <sz val="11"/>
        <color theme="1"/>
        <rFont val="Arial"/>
        <family val="2"/>
      </rPr>
      <t>Apoyo logistico Apertura Concurso de Oratoria 2022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</si>
  <si>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Posesion Personeros Estudiantiles 2022</t>
    </r>
    <r>
      <rPr>
        <b/>
        <sz val="11"/>
        <color theme="1"/>
        <rFont val="Arial"/>
        <family val="2"/>
      </rPr>
      <t xml:space="preserve">
</t>
    </r>
  </si>
  <si>
    <t xml:space="preserve">Refrigerios empacados </t>
  </si>
  <si>
    <t>Tablones con mantel y sobre mantel</t>
  </si>
  <si>
    <t>Afiches tamaño tabloide a color</t>
  </si>
  <si>
    <t xml:space="preserve">Pendones full color </t>
  </si>
  <si>
    <t>Plegables tamaño carta a color</t>
  </si>
  <si>
    <t xml:space="preserve">Botellas de agua </t>
  </si>
  <si>
    <r>
      <t xml:space="preserve">EVENTO: </t>
    </r>
    <r>
      <rPr>
        <sz val="11"/>
        <color theme="1"/>
        <rFont val="Arial"/>
        <family val="2"/>
      </rPr>
      <t>Apoyo logistico Evento Oratoria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</si>
  <si>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para el evento de Dia Nacional de a Memoria y la Solidaridad con las victimas del conflicto armado</t>
    </r>
    <r>
      <rPr>
        <b/>
        <sz val="11"/>
        <color theme="1"/>
        <rFont val="Arial"/>
        <family val="2"/>
      </rPr>
      <t xml:space="preserve">
</t>
    </r>
  </si>
  <si>
    <t>Velas con pilas</t>
  </si>
  <si>
    <t>Espejos 35cm x 25cm</t>
  </si>
  <si>
    <t>Carpa 4x4 con cerramiento oscuro</t>
  </si>
  <si>
    <t>Sillas rimax</t>
  </si>
  <si>
    <r>
      <t xml:space="preserve">EVENTO: </t>
    </r>
    <r>
      <rPr>
        <sz val="11"/>
        <color theme="1"/>
        <rFont val="Arial"/>
        <family val="2"/>
      </rPr>
      <t>Apoyo logistico Evento dia de la Mujer</t>
    </r>
    <r>
      <rPr>
        <b/>
        <sz val="11"/>
        <color theme="1"/>
        <rFont val="Arial"/>
        <family val="2"/>
      </rPr>
      <t xml:space="preserve">
</t>
    </r>
  </si>
  <si>
    <t>Kit productos femeninos</t>
  </si>
  <si>
    <r>
      <t xml:space="preserve">EVENTO: </t>
    </r>
    <r>
      <rPr>
        <sz val="11"/>
        <color theme="1"/>
        <rFont val="Arial"/>
        <family val="2"/>
      </rPr>
      <t>Apoyo logistico Comité Primario Personeria de Itagui</t>
    </r>
    <r>
      <rPr>
        <b/>
        <sz val="11"/>
        <color theme="1"/>
        <rFont val="Arial"/>
        <family val="2"/>
      </rPr>
      <t xml:space="preserve">
</t>
    </r>
  </si>
  <si>
    <t>Desayunos servidos a la mesa</t>
  </si>
  <si>
    <t>Almuerzos servidos a la mesa</t>
  </si>
  <si>
    <t>Menaje desayuno</t>
  </si>
  <si>
    <t>Menaje Almuerzos</t>
  </si>
  <si>
    <t>Servicio de mesero</t>
  </si>
  <si>
    <t>Personal Logistico</t>
  </si>
  <si>
    <r>
      <t xml:space="preserve">EVENTO: </t>
    </r>
    <r>
      <rPr>
        <sz val="11"/>
        <color theme="1"/>
        <rFont val="Arial"/>
        <family val="2"/>
      </rPr>
      <t>Vigesima Cuarta Version del Concurso de Oratoria Año 2022</t>
    </r>
    <r>
      <rPr>
        <b/>
        <sz val="11"/>
        <color theme="1"/>
        <rFont val="Arial"/>
        <family val="2"/>
      </rPr>
      <t xml:space="preserve">
</t>
    </r>
  </si>
  <si>
    <t>Manteles blancos</t>
  </si>
  <si>
    <t>Sobremantel Azul</t>
  </si>
  <si>
    <t>Jardinera de 1.30 metros con flores exoticas</t>
  </si>
  <si>
    <t>Premiacion</t>
  </si>
  <si>
    <t>Almuerzos según requerimiento</t>
  </si>
  <si>
    <t>Servicio de Fotografo</t>
  </si>
  <si>
    <t>Refrigerios Diurnos (pastel de pollo con jugo de naranja)</t>
  </si>
  <si>
    <r>
      <t xml:space="preserve">EVENTO: </t>
    </r>
    <r>
      <rPr>
        <sz val="11"/>
        <color theme="1"/>
        <rFont val="Arial"/>
        <family val="2"/>
      </rPr>
      <t>Final Municipal Concurso de Oratoria Version 24 Año 2022</t>
    </r>
  </si>
  <si>
    <t xml:space="preserve">Decoracion de Escenario </t>
  </si>
  <si>
    <t>Manteles y sobremanteles</t>
  </si>
  <si>
    <t>Tablones</t>
  </si>
  <si>
    <t xml:space="preserve">Luz seguidora </t>
  </si>
  <si>
    <t>Maquina de humo</t>
  </si>
  <si>
    <t>Bebidas (sodas saborizadas)</t>
  </si>
  <si>
    <t xml:space="preserve">Pasabocas </t>
  </si>
  <si>
    <t>Impresion carta cheque para los ganadores</t>
  </si>
  <si>
    <t>Luces par led en Truss</t>
  </si>
  <si>
    <t>Mesas Cocteleras</t>
  </si>
  <si>
    <t>Estacion de café y aromatica  para 300 personas (servicio por 6 horas)</t>
  </si>
  <si>
    <t xml:space="preserve">Personal Logistico </t>
  </si>
  <si>
    <t>Servicio de meseros (servicio por 6 horas)</t>
  </si>
  <si>
    <t>Transporte de mesas y menaje para el bufet</t>
  </si>
  <si>
    <r>
      <t xml:space="preserve">EVENTO: </t>
    </r>
    <r>
      <rPr>
        <sz val="11"/>
        <color theme="1"/>
        <rFont val="Arial"/>
        <family val="2"/>
      </rPr>
      <t>Reunion con el Comite Ejecutivo de Victimas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</si>
  <si>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Actividad Academica del Personero Municipal con los Concejales del Municipio.</t>
    </r>
    <r>
      <rPr>
        <b/>
        <sz val="11"/>
        <color theme="1"/>
        <rFont val="Arial"/>
        <family val="2"/>
      </rPr>
      <t xml:space="preserve">
</t>
    </r>
  </si>
  <si>
    <t>Desayunos empacados</t>
  </si>
  <si>
    <t xml:space="preserve">Impresión de Tarjetas </t>
  </si>
  <si>
    <t>Sobres para Tarjetas</t>
  </si>
  <si>
    <r>
      <t xml:space="preserve">EVENTO: </t>
    </r>
    <r>
      <rPr>
        <sz val="11"/>
        <color theme="1"/>
        <rFont val="Arial"/>
        <family val="2"/>
      </rPr>
      <t>Jornada Electoral Presidencial</t>
    </r>
    <r>
      <rPr>
        <b/>
        <sz val="11"/>
        <color theme="1"/>
        <rFont val="Arial"/>
        <family val="2"/>
      </rPr>
      <t xml:space="preserve">
</t>
    </r>
  </si>
  <si>
    <t>Almuerzos empacados</t>
  </si>
  <si>
    <t>Torta para 37 personas</t>
  </si>
  <si>
    <t>Refrigerios empacados en bolsa ecologica (yogur,  manzana,)</t>
  </si>
  <si>
    <t>Kit de hidratacion empacado en bolsa ecologica (agua, pera, chocolatina)</t>
  </si>
  <si>
    <t>Almuerzos tipo fiambre con gaseosa</t>
  </si>
  <si>
    <t>Refrigerios (hamburguesa, papas chips y gaseosa)</t>
  </si>
  <si>
    <r>
      <t xml:space="preserve">EVENTO: </t>
    </r>
    <r>
      <rPr>
        <sz val="11"/>
        <color theme="1"/>
        <rFont val="Arial"/>
        <family val="2"/>
      </rPr>
      <t>Apoyo logistico Actividad de Bienestar Laboral - Dia de las madres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</si>
  <si>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Actividad de Bienestar Laboral - Charla Prepensionados</t>
    </r>
    <r>
      <rPr>
        <b/>
        <sz val="11"/>
        <color theme="1"/>
        <rFont val="Arial"/>
        <family val="2"/>
      </rPr>
      <t xml:space="preserve">
</t>
    </r>
  </si>
  <si>
    <t>Bonos asocentros</t>
  </si>
  <si>
    <r>
      <t xml:space="preserve">EVENTO: </t>
    </r>
    <r>
      <rPr>
        <sz val="11"/>
        <color theme="1"/>
        <rFont val="Arial"/>
        <family val="2"/>
      </rPr>
      <t>Apoyo logistico Actividad de bienestar laboral -Capacitacion e Integracion</t>
    </r>
    <r>
      <rPr>
        <b/>
        <sz val="11"/>
        <color theme="1"/>
        <rFont val="Arial"/>
        <family val="2"/>
      </rPr>
      <t xml:space="preserve">
</t>
    </r>
  </si>
  <si>
    <t>Desayunos (adquiridos en el restaurante el Tambo de guarne)</t>
  </si>
  <si>
    <t>Almuerzos (adquiridos en el restaurante el Tambo de guarne)</t>
  </si>
  <si>
    <t>Coffe Break (pastel de arequipe y gaseosa)</t>
  </si>
  <si>
    <t>Capacitadores</t>
  </si>
  <si>
    <t>Cuerdas de brincar</t>
  </si>
  <si>
    <t>Pañoletas</t>
  </si>
  <si>
    <t>Pago de peajes</t>
  </si>
  <si>
    <t>Juegos de Mesa (domino, bingo, juego de cartas)</t>
  </si>
  <si>
    <t>Bola de Tennis</t>
  </si>
  <si>
    <r>
      <t xml:space="preserve">EVENTO: </t>
    </r>
    <r>
      <rPr>
        <sz val="11"/>
        <color theme="1"/>
        <rFont val="Arial"/>
        <family val="2"/>
      </rPr>
      <t>Apoyo logistico Celebracion Cumpleaños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</si>
  <si>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Actividad de Bienestar Laboral - Salida pedagogica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</si>
  <si>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Actividad de Bienestar Laboral - Dia de las padres</t>
    </r>
    <r>
      <rPr>
        <b/>
        <sz val="11"/>
        <color theme="1"/>
        <rFont val="Arial"/>
        <family val="2"/>
      </rPr>
      <t xml:space="preserve">
</t>
    </r>
  </si>
  <si>
    <t>Empaque bolsa Kraff y chocolate</t>
  </si>
  <si>
    <t>Empaque (caja kraff) ychocolate</t>
  </si>
  <si>
    <t>Bonos Restaurante Mama Santa</t>
  </si>
  <si>
    <t>Empaque (caja kraff) y chocolate</t>
  </si>
  <si>
    <t>Almuerzos (jurados)</t>
  </si>
  <si>
    <t>Refrigerios (pastel con gaseosa)</t>
  </si>
  <si>
    <t>valor real de evento</t>
  </si>
  <si>
    <t>valor de evento incluyendo materiales ferreteria y almuerzos de la jornada electoral</t>
  </si>
  <si>
    <r>
      <t xml:space="preserve">EVENTO: </t>
    </r>
    <r>
      <rPr>
        <sz val="11"/>
        <color theme="1"/>
        <rFont val="Arial"/>
        <family val="2"/>
      </rPr>
      <t>Apoyo logistico Actividad de Bienestar Laboral - Dia del Servidor Publico</t>
    </r>
    <r>
      <rPr>
        <b/>
        <sz val="11"/>
        <color theme="1"/>
        <rFont val="Arial"/>
        <family val="2"/>
      </rPr>
      <t xml:space="preserve">
</t>
    </r>
  </si>
  <si>
    <t>Disco Duro 1 tera</t>
  </si>
  <si>
    <t>Mug personaliado</t>
  </si>
  <si>
    <t>Empaque (caja kraff)</t>
  </si>
  <si>
    <r>
      <t xml:space="preserve">EVENTO: </t>
    </r>
    <r>
      <rPr>
        <sz val="11"/>
        <color theme="1"/>
        <rFont val="Arial"/>
        <family val="2"/>
      </rPr>
      <t xml:space="preserve">Almuerzo Dra Lina con Funcionarios </t>
    </r>
    <r>
      <rPr>
        <b/>
        <sz val="11"/>
        <color theme="1"/>
        <rFont val="Arial"/>
        <family val="2"/>
      </rPr>
      <t xml:space="preserve">
</t>
    </r>
  </si>
  <si>
    <t>Restaurante Mama Santa</t>
  </si>
  <si>
    <t xml:space="preserve"> </t>
  </si>
</sst>
</file>

<file path=xl/styles.xml><?xml version="1.0" encoding="utf-8"?>
<styleSheet xmlns="http://schemas.openxmlformats.org/spreadsheetml/2006/main">
  <numFmts count="3">
    <numFmt numFmtId="44" formatCode="_-&quot;$&quot;\ * #,##0.00_-;\-&quot;$&quot;\ * #,##0.00_-;_-&quot;$&quot;\ 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6" xfId="1" applyNumberFormat="1" applyFont="1" applyFill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/>
    </xf>
    <xf numFmtId="165" fontId="3" fillId="0" borderId="7" xfId="1" applyNumberFormat="1" applyFont="1" applyBorder="1"/>
    <xf numFmtId="165" fontId="3" fillId="0" borderId="13" xfId="1" applyNumberFormat="1" applyFont="1" applyBorder="1"/>
    <xf numFmtId="0" fontId="4" fillId="0" borderId="5" xfId="0" applyFont="1" applyBorder="1" applyAlignment="1">
      <alignment horizontal="left"/>
    </xf>
    <xf numFmtId="165" fontId="4" fillId="0" borderId="6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165" fontId="3" fillId="2" borderId="7" xfId="1" applyNumberFormat="1" applyFont="1" applyFill="1" applyBorder="1"/>
    <xf numFmtId="165" fontId="3" fillId="2" borderId="13" xfId="1" applyNumberFormat="1" applyFont="1" applyFill="1" applyBorder="1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165" fontId="0" fillId="0" borderId="0" xfId="0" applyNumberFormat="1"/>
    <xf numFmtId="0" fontId="3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vertical="center"/>
    </xf>
    <xf numFmtId="165" fontId="4" fillId="3" borderId="6" xfId="1" applyNumberFormat="1" applyFont="1" applyFill="1" applyBorder="1" applyAlignment="1">
      <alignment horizontal="center" vertical="center"/>
    </xf>
    <xf numFmtId="165" fontId="4" fillId="3" borderId="7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165" fontId="3" fillId="3" borderId="7" xfId="1" applyNumberFormat="1" applyFont="1" applyFill="1" applyBorder="1"/>
    <xf numFmtId="165" fontId="3" fillId="3" borderId="13" xfId="1" applyNumberFormat="1" applyFont="1" applyFill="1" applyBorder="1"/>
    <xf numFmtId="0" fontId="0" fillId="3" borderId="0" xfId="0" applyFill="1"/>
    <xf numFmtId="165" fontId="4" fillId="3" borderId="6" xfId="1" applyNumberFormat="1" applyFont="1" applyFill="1" applyBorder="1" applyAlignment="1">
      <alignment horizontal="center"/>
    </xf>
    <xf numFmtId="165" fontId="4" fillId="3" borderId="7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165" fontId="0" fillId="0" borderId="0" xfId="0" applyNumberFormat="1" applyFill="1"/>
    <xf numFmtId="0" fontId="3" fillId="4" borderId="1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4" borderId="7" xfId="1" applyNumberFormat="1" applyFont="1" applyFill="1" applyBorder="1" applyAlignment="1">
      <alignment horizontal="center" vertical="center"/>
    </xf>
    <xf numFmtId="165" fontId="3" fillId="4" borderId="7" xfId="1" applyNumberFormat="1" applyFont="1" applyFill="1" applyBorder="1"/>
    <xf numFmtId="165" fontId="3" fillId="4" borderId="13" xfId="1" applyNumberFormat="1" applyFont="1" applyFill="1" applyBorder="1"/>
    <xf numFmtId="0" fontId="2" fillId="0" borderId="0" xfId="0" applyFont="1" applyBorder="1" applyAlignment="1">
      <alignment horizontal="right"/>
    </xf>
    <xf numFmtId="165" fontId="3" fillId="0" borderId="0" xfId="1" applyNumberFormat="1" applyFont="1" applyBorder="1"/>
    <xf numFmtId="0" fontId="3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5" fontId="3" fillId="0" borderId="7" xfId="1" applyNumberFormat="1" applyFont="1" applyFill="1" applyBorder="1"/>
    <xf numFmtId="165" fontId="3" fillId="0" borderId="13" xfId="1" applyNumberFormat="1" applyFont="1" applyFill="1" applyBorder="1"/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right" wrapText="1"/>
    </xf>
    <xf numFmtId="0" fontId="2" fillId="4" borderId="10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0" borderId="14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8"/>
  <sheetViews>
    <sheetView topLeftCell="A77" zoomScale="98" zoomScaleNormal="98" workbookViewId="0">
      <selection activeCell="F111" sqref="F111"/>
    </sheetView>
  </sheetViews>
  <sheetFormatPr baseColWidth="10" defaultRowHeight="15"/>
  <cols>
    <col min="1" max="1" width="31.7109375" customWidth="1"/>
    <col min="2" max="2" width="13" bestFit="1" customWidth="1"/>
    <col min="3" max="3" width="14.42578125" bestFit="1" customWidth="1"/>
    <col min="4" max="4" width="17.42578125" bestFit="1" customWidth="1"/>
    <col min="5" max="5" width="13" bestFit="1" customWidth="1"/>
    <col min="6" max="6" width="35.28515625" bestFit="1" customWidth="1"/>
    <col min="7" max="7" width="13" bestFit="1" customWidth="1"/>
    <col min="8" max="8" width="13.28515625" bestFit="1" customWidth="1"/>
    <col min="9" max="9" width="17.42578125" bestFit="1" customWidth="1"/>
    <col min="10" max="10" width="13" bestFit="1" customWidth="1"/>
  </cols>
  <sheetData>
    <row r="1" spans="1:9" ht="42.75" customHeight="1">
      <c r="A1" s="35" t="s">
        <v>19</v>
      </c>
      <c r="B1" s="116" t="s">
        <v>10</v>
      </c>
      <c r="C1" s="117"/>
      <c r="D1" s="118"/>
    </row>
    <row r="2" spans="1:9">
      <c r="A2" s="36" t="s">
        <v>0</v>
      </c>
      <c r="B2" s="37" t="s">
        <v>1</v>
      </c>
      <c r="C2" s="37" t="s">
        <v>2</v>
      </c>
      <c r="D2" s="38" t="s">
        <v>3</v>
      </c>
      <c r="F2" s="16" t="s">
        <v>0</v>
      </c>
      <c r="G2" s="17" t="s">
        <v>1</v>
      </c>
      <c r="H2" s="17" t="s">
        <v>2</v>
      </c>
      <c r="I2" s="18" t="s">
        <v>3</v>
      </c>
    </row>
    <row r="3" spans="1:9">
      <c r="A3" s="39" t="s">
        <v>17</v>
      </c>
      <c r="B3" s="40">
        <v>20</v>
      </c>
      <c r="C3" s="41">
        <v>26400</v>
      </c>
      <c r="D3" s="42">
        <f>+B3*C3</f>
        <v>528000</v>
      </c>
      <c r="F3" s="19" t="s">
        <v>16</v>
      </c>
      <c r="G3" s="20">
        <v>1</v>
      </c>
      <c r="H3" s="21">
        <v>1422000</v>
      </c>
      <c r="I3" s="22">
        <f>+G3*H3</f>
        <v>1422000</v>
      </c>
    </row>
    <row r="4" spans="1:9">
      <c r="A4" s="39" t="s">
        <v>40</v>
      </c>
      <c r="B4" s="43">
        <v>1</v>
      </c>
      <c r="C4" s="41">
        <v>50000</v>
      </c>
      <c r="D4" s="42">
        <f>+B4*C4</f>
        <v>50000</v>
      </c>
      <c r="F4" s="19" t="s">
        <v>15</v>
      </c>
      <c r="G4" s="20">
        <v>1</v>
      </c>
      <c r="H4" s="21">
        <v>50000</v>
      </c>
      <c r="I4" s="22">
        <f t="shared" ref="I4" si="0">+G4*H4</f>
        <v>50000</v>
      </c>
    </row>
    <row r="5" spans="1:9">
      <c r="A5" s="119" t="s">
        <v>4</v>
      </c>
      <c r="B5" s="120"/>
      <c r="C5" s="121"/>
      <c r="D5" s="44">
        <f>SUM(D3:D4)</f>
        <v>578000</v>
      </c>
      <c r="F5" s="136" t="s">
        <v>4</v>
      </c>
      <c r="G5" s="137"/>
      <c r="H5" s="138"/>
      <c r="I5" s="23">
        <f>SUM(I3:I4)</f>
        <v>1472000</v>
      </c>
    </row>
    <row r="6" spans="1:9">
      <c r="A6" s="111" t="s">
        <v>5</v>
      </c>
      <c r="B6" s="112"/>
      <c r="C6" s="112"/>
      <c r="D6" s="44">
        <f>D7-D5</f>
        <v>144500</v>
      </c>
      <c r="F6" s="139" t="s">
        <v>5</v>
      </c>
      <c r="G6" s="140"/>
      <c r="H6" s="140"/>
      <c r="I6" s="23">
        <f>I7-I5</f>
        <v>368000</v>
      </c>
    </row>
    <row r="7" spans="1:9">
      <c r="A7" s="113" t="s">
        <v>6</v>
      </c>
      <c r="B7" s="114"/>
      <c r="C7" s="115"/>
      <c r="D7" s="44">
        <f>D5/0.8</f>
        <v>722500</v>
      </c>
      <c r="F7" s="124" t="s">
        <v>6</v>
      </c>
      <c r="G7" s="125"/>
      <c r="H7" s="126"/>
      <c r="I7" s="23">
        <f>I5/0.8</f>
        <v>1840000</v>
      </c>
    </row>
    <row r="8" spans="1:9">
      <c r="A8" s="122" t="s">
        <v>7</v>
      </c>
      <c r="B8" s="123"/>
      <c r="C8" s="123"/>
      <c r="D8" s="44">
        <f>D7*19%</f>
        <v>137275</v>
      </c>
      <c r="F8" s="127" t="s">
        <v>7</v>
      </c>
      <c r="G8" s="128"/>
      <c r="H8" s="128"/>
      <c r="I8" s="23">
        <f>I7*19%</f>
        <v>349600</v>
      </c>
    </row>
    <row r="9" spans="1:9" ht="15.75" thickBot="1">
      <c r="A9" s="131" t="s">
        <v>8</v>
      </c>
      <c r="B9" s="132"/>
      <c r="C9" s="132"/>
      <c r="D9" s="45">
        <f>SUM(D7:D8)</f>
        <v>859775</v>
      </c>
      <c r="F9" s="129" t="s">
        <v>8</v>
      </c>
      <c r="G9" s="130"/>
      <c r="H9" s="130"/>
      <c r="I9" s="24">
        <f>SUM(I7:I8)</f>
        <v>2189600</v>
      </c>
    </row>
    <row r="10" spans="1:9" ht="15.75" thickBot="1">
      <c r="A10" s="46"/>
      <c r="B10" s="46"/>
      <c r="C10" s="46"/>
      <c r="D10" s="46"/>
    </row>
    <row r="11" spans="1:9" ht="44.25" customHeight="1">
      <c r="A11" s="35" t="s">
        <v>18</v>
      </c>
      <c r="B11" s="116" t="s">
        <v>10</v>
      </c>
      <c r="C11" s="117"/>
      <c r="D11" s="118"/>
      <c r="F11" s="65" t="s">
        <v>69</v>
      </c>
      <c r="G11" s="133" t="s">
        <v>11</v>
      </c>
      <c r="H11" s="134"/>
      <c r="I11" s="135"/>
    </row>
    <row r="12" spans="1:9">
      <c r="A12" s="36" t="s">
        <v>0</v>
      </c>
      <c r="B12" s="37" t="s">
        <v>1</v>
      </c>
      <c r="C12" s="37" t="s">
        <v>2</v>
      </c>
      <c r="D12" s="38" t="s">
        <v>3</v>
      </c>
      <c r="F12" s="16" t="s">
        <v>0</v>
      </c>
      <c r="G12" s="17" t="s">
        <v>1</v>
      </c>
      <c r="H12" s="17" t="s">
        <v>2</v>
      </c>
      <c r="I12" s="18" t="s">
        <v>3</v>
      </c>
    </row>
    <row r="13" spans="1:9">
      <c r="A13" s="39" t="s">
        <v>20</v>
      </c>
      <c r="B13" s="43">
        <v>55</v>
      </c>
      <c r="C13" s="47">
        <v>22000</v>
      </c>
      <c r="D13" s="48">
        <f>+C13*B13</f>
        <v>1210000</v>
      </c>
      <c r="F13" s="66" t="s">
        <v>70</v>
      </c>
      <c r="G13" s="67">
        <v>35</v>
      </c>
      <c r="H13" s="68">
        <v>35000</v>
      </c>
      <c r="I13" s="69">
        <f>+G13*H13</f>
        <v>1225000</v>
      </c>
    </row>
    <row r="14" spans="1:9" ht="29.25">
      <c r="A14" s="39" t="s">
        <v>21</v>
      </c>
      <c r="B14" s="40">
        <v>8</v>
      </c>
      <c r="C14" s="41">
        <v>26000</v>
      </c>
      <c r="D14" s="42">
        <f t="shared" ref="D14:D19" si="1">+C14*B14</f>
        <v>208000</v>
      </c>
      <c r="F14" s="66" t="s">
        <v>97</v>
      </c>
      <c r="G14" s="67">
        <v>35</v>
      </c>
      <c r="H14" s="68">
        <v>6000</v>
      </c>
      <c r="I14" s="69">
        <f>+G14*H14</f>
        <v>210000</v>
      </c>
    </row>
    <row r="15" spans="1:9">
      <c r="A15" s="39" t="s">
        <v>22</v>
      </c>
      <c r="B15" s="43">
        <v>150</v>
      </c>
      <c r="C15" s="47">
        <v>3400</v>
      </c>
      <c r="D15" s="48">
        <f t="shared" si="1"/>
        <v>510000</v>
      </c>
      <c r="F15" s="66" t="s">
        <v>40</v>
      </c>
      <c r="G15" s="20">
        <v>1</v>
      </c>
      <c r="H15" s="68">
        <v>50000</v>
      </c>
      <c r="I15" s="69">
        <f t="shared" ref="I15" si="2">+G15*H15</f>
        <v>50000</v>
      </c>
    </row>
    <row r="16" spans="1:9">
      <c r="A16" s="39" t="s">
        <v>23</v>
      </c>
      <c r="B16" s="40">
        <v>3</v>
      </c>
      <c r="C16" s="41">
        <v>360000</v>
      </c>
      <c r="D16" s="48">
        <f t="shared" si="1"/>
        <v>1080000</v>
      </c>
      <c r="F16" s="136" t="s">
        <v>4</v>
      </c>
      <c r="G16" s="137"/>
      <c r="H16" s="138"/>
      <c r="I16" s="23">
        <f>SUM(I13:I15)</f>
        <v>1485000</v>
      </c>
    </row>
    <row r="17" spans="1:9">
      <c r="A17" s="39" t="s">
        <v>24</v>
      </c>
      <c r="B17" s="40">
        <v>1000</v>
      </c>
      <c r="C17" s="41">
        <v>550</v>
      </c>
      <c r="D17" s="48">
        <f t="shared" si="1"/>
        <v>550000</v>
      </c>
      <c r="F17" s="139" t="s">
        <v>5</v>
      </c>
      <c r="G17" s="140"/>
      <c r="H17" s="140"/>
      <c r="I17" s="23">
        <f>I18-I16</f>
        <v>371250</v>
      </c>
    </row>
    <row r="18" spans="1:9">
      <c r="A18" s="39" t="s">
        <v>25</v>
      </c>
      <c r="B18" s="43">
        <v>10</v>
      </c>
      <c r="C18" s="41">
        <v>2500</v>
      </c>
      <c r="D18" s="48">
        <f t="shared" si="1"/>
        <v>25000</v>
      </c>
      <c r="F18" s="124" t="s">
        <v>6</v>
      </c>
      <c r="G18" s="125"/>
      <c r="H18" s="126"/>
      <c r="I18" s="23">
        <f>I16/0.8</f>
        <v>1856250</v>
      </c>
    </row>
    <row r="19" spans="1:9">
      <c r="A19" s="49" t="s">
        <v>15</v>
      </c>
      <c r="B19" s="43">
        <v>1</v>
      </c>
      <c r="C19" s="41">
        <v>50000</v>
      </c>
      <c r="D19" s="48">
        <f t="shared" si="1"/>
        <v>50000</v>
      </c>
      <c r="F19" s="127" t="s">
        <v>7</v>
      </c>
      <c r="G19" s="128"/>
      <c r="H19" s="128"/>
      <c r="I19" s="23">
        <f>I18*19%</f>
        <v>352687.5</v>
      </c>
    </row>
    <row r="20" spans="1:9" ht="15.75" thickBot="1">
      <c r="A20" s="119" t="s">
        <v>4</v>
      </c>
      <c r="B20" s="120"/>
      <c r="C20" s="121"/>
      <c r="D20" s="44">
        <f>SUM(D13:D19)</f>
        <v>3633000</v>
      </c>
      <c r="F20" s="129" t="s">
        <v>8</v>
      </c>
      <c r="G20" s="130"/>
      <c r="H20" s="130"/>
      <c r="I20" s="24">
        <f>SUM(I18:I19)</f>
        <v>2208937.5</v>
      </c>
    </row>
    <row r="21" spans="1:9">
      <c r="A21" s="111" t="s">
        <v>5</v>
      </c>
      <c r="B21" s="112"/>
      <c r="C21" s="112"/>
      <c r="D21" s="44">
        <f>D22-D20</f>
        <v>908250</v>
      </c>
    </row>
    <row r="22" spans="1:9">
      <c r="A22" s="113" t="s">
        <v>6</v>
      </c>
      <c r="B22" s="114"/>
      <c r="C22" s="115"/>
      <c r="D22" s="44">
        <f>D20/0.8</f>
        <v>4541250</v>
      </c>
    </row>
    <row r="23" spans="1:9">
      <c r="A23" s="122" t="s">
        <v>7</v>
      </c>
      <c r="B23" s="123"/>
      <c r="C23" s="123"/>
      <c r="D23" s="44">
        <f>D22*19%</f>
        <v>862837.5</v>
      </c>
      <c r="I23" s="34">
        <f>+I9+I20</f>
        <v>4398537.5</v>
      </c>
    </row>
    <row r="24" spans="1:9" ht="15.75" thickBot="1">
      <c r="A24" s="131" t="s">
        <v>8</v>
      </c>
      <c r="B24" s="132"/>
      <c r="C24" s="132"/>
      <c r="D24" s="45">
        <f>SUM(D22:D23)</f>
        <v>5404087.5</v>
      </c>
    </row>
    <row r="25" spans="1:9" ht="15.75" thickBot="1">
      <c r="A25" s="46"/>
      <c r="B25" s="46"/>
      <c r="C25" s="46"/>
      <c r="D25" s="46"/>
    </row>
    <row r="26" spans="1:9" ht="49.5" customHeight="1">
      <c r="A26" s="35" t="s">
        <v>26</v>
      </c>
      <c r="B26" s="116" t="s">
        <v>10</v>
      </c>
      <c r="C26" s="117"/>
      <c r="D26" s="118"/>
    </row>
    <row r="27" spans="1:9">
      <c r="A27" s="36" t="s">
        <v>0</v>
      </c>
      <c r="B27" s="37" t="s">
        <v>1</v>
      </c>
      <c r="C27" s="37" t="s">
        <v>2</v>
      </c>
      <c r="D27" s="38" t="s">
        <v>3</v>
      </c>
    </row>
    <row r="28" spans="1:9">
      <c r="A28" s="39" t="s">
        <v>24</v>
      </c>
      <c r="B28" s="40">
        <v>1000</v>
      </c>
      <c r="C28" s="41">
        <v>550</v>
      </c>
      <c r="D28" s="42">
        <f>+B28*C28</f>
        <v>550000</v>
      </c>
    </row>
    <row r="29" spans="1:9">
      <c r="A29" s="49" t="s">
        <v>15</v>
      </c>
      <c r="B29" s="43">
        <v>1</v>
      </c>
      <c r="C29" s="41">
        <v>50000</v>
      </c>
      <c r="D29" s="42">
        <f>+B29*C29</f>
        <v>50000</v>
      </c>
    </row>
    <row r="30" spans="1:9">
      <c r="A30" s="119" t="s">
        <v>4</v>
      </c>
      <c r="B30" s="120"/>
      <c r="C30" s="121"/>
      <c r="D30" s="44">
        <f>SUM(D28:D29)</f>
        <v>600000</v>
      </c>
    </row>
    <row r="31" spans="1:9">
      <c r="A31" s="111" t="s">
        <v>5</v>
      </c>
      <c r="B31" s="112"/>
      <c r="C31" s="112"/>
      <c r="D31" s="44">
        <f>D32-D30</f>
        <v>150000</v>
      </c>
    </row>
    <row r="32" spans="1:9">
      <c r="A32" s="113" t="s">
        <v>6</v>
      </c>
      <c r="B32" s="114"/>
      <c r="C32" s="115"/>
      <c r="D32" s="44">
        <f>D30/0.8</f>
        <v>750000</v>
      </c>
    </row>
    <row r="33" spans="1:4">
      <c r="A33" s="122" t="s">
        <v>7</v>
      </c>
      <c r="B33" s="123"/>
      <c r="C33" s="123"/>
      <c r="D33" s="44">
        <f>D32*19%</f>
        <v>142500</v>
      </c>
    </row>
    <row r="34" spans="1:4" ht="15.75" thickBot="1">
      <c r="A34" s="131" t="s">
        <v>8</v>
      </c>
      <c r="B34" s="132"/>
      <c r="C34" s="132"/>
      <c r="D34" s="45">
        <f>SUM(D32:D33)</f>
        <v>892500</v>
      </c>
    </row>
    <row r="35" spans="1:4" ht="15.75" thickBot="1">
      <c r="A35" s="46"/>
      <c r="B35" s="46"/>
      <c r="C35" s="46"/>
      <c r="D35" s="46"/>
    </row>
    <row r="36" spans="1:4" ht="69" customHeight="1">
      <c r="A36" s="35" t="s">
        <v>27</v>
      </c>
      <c r="B36" s="116" t="s">
        <v>10</v>
      </c>
      <c r="C36" s="117"/>
      <c r="D36" s="118"/>
    </row>
    <row r="37" spans="1:4">
      <c r="A37" s="36" t="s">
        <v>0</v>
      </c>
      <c r="B37" s="37" t="s">
        <v>1</v>
      </c>
      <c r="C37" s="37" t="s">
        <v>2</v>
      </c>
      <c r="D37" s="38" t="s">
        <v>3</v>
      </c>
    </row>
    <row r="38" spans="1:4">
      <c r="A38" s="39" t="s">
        <v>28</v>
      </c>
      <c r="B38" s="43">
        <v>100</v>
      </c>
      <c r="C38" s="47">
        <v>4900</v>
      </c>
      <c r="D38" s="48">
        <f>+B38*C38</f>
        <v>490000</v>
      </c>
    </row>
    <row r="39" spans="1:4">
      <c r="A39" s="39" t="s">
        <v>29</v>
      </c>
      <c r="B39" s="40">
        <v>2</v>
      </c>
      <c r="C39" s="41">
        <v>24000</v>
      </c>
      <c r="D39" s="48">
        <f t="shared" ref="D39:D42" si="3">+B39*C39</f>
        <v>48000</v>
      </c>
    </row>
    <row r="40" spans="1:4" ht="29.25">
      <c r="A40" s="39" t="s">
        <v>30</v>
      </c>
      <c r="B40" s="40">
        <v>1</v>
      </c>
      <c r="C40" s="41">
        <v>470000</v>
      </c>
      <c r="D40" s="42">
        <f t="shared" si="3"/>
        <v>470000</v>
      </c>
    </row>
    <row r="41" spans="1:4">
      <c r="A41" s="39" t="s">
        <v>31</v>
      </c>
      <c r="B41" s="40">
        <v>15</v>
      </c>
      <c r="C41" s="41">
        <v>2700</v>
      </c>
      <c r="D41" s="48">
        <f t="shared" si="3"/>
        <v>40500</v>
      </c>
    </row>
    <row r="42" spans="1:4">
      <c r="A42" s="49" t="s">
        <v>15</v>
      </c>
      <c r="B42" s="43">
        <v>1</v>
      </c>
      <c r="C42" s="41">
        <v>50000</v>
      </c>
      <c r="D42" s="48">
        <f t="shared" si="3"/>
        <v>50000</v>
      </c>
    </row>
    <row r="43" spans="1:4">
      <c r="A43" s="119" t="s">
        <v>4</v>
      </c>
      <c r="B43" s="120"/>
      <c r="C43" s="121"/>
      <c r="D43" s="44">
        <f>SUM(D38:D42)</f>
        <v>1098500</v>
      </c>
    </row>
    <row r="44" spans="1:4">
      <c r="A44" s="111" t="s">
        <v>5</v>
      </c>
      <c r="B44" s="112"/>
      <c r="C44" s="112"/>
      <c r="D44" s="44">
        <f>D45-D43</f>
        <v>274625</v>
      </c>
    </row>
    <row r="45" spans="1:4">
      <c r="A45" s="113" t="s">
        <v>6</v>
      </c>
      <c r="B45" s="114"/>
      <c r="C45" s="115"/>
      <c r="D45" s="44">
        <f>D43/0.8</f>
        <v>1373125</v>
      </c>
    </row>
    <row r="46" spans="1:4">
      <c r="A46" s="122" t="s">
        <v>7</v>
      </c>
      <c r="B46" s="123"/>
      <c r="C46" s="123"/>
      <c r="D46" s="44">
        <f>D45*19%</f>
        <v>260893.75</v>
      </c>
    </row>
    <row r="47" spans="1:4" ht="15.75" thickBot="1">
      <c r="A47" s="131" t="s">
        <v>8</v>
      </c>
      <c r="B47" s="132"/>
      <c r="C47" s="132"/>
      <c r="D47" s="45">
        <f>SUM(D45:D46)</f>
        <v>1634018.75</v>
      </c>
    </row>
    <row r="48" spans="1:4">
      <c r="A48" s="46"/>
      <c r="B48" s="46"/>
      <c r="C48" s="46"/>
      <c r="D48" s="46"/>
    </row>
    <row r="49" spans="1:5">
      <c r="A49" s="119" t="s">
        <v>4</v>
      </c>
      <c r="B49" s="120"/>
      <c r="C49" s="121"/>
      <c r="D49" s="44">
        <f>+D5+D20+D30+D43</f>
        <v>5909500</v>
      </c>
    </row>
    <row r="50" spans="1:5">
      <c r="A50" s="111" t="s">
        <v>5</v>
      </c>
      <c r="B50" s="112"/>
      <c r="C50" s="112"/>
      <c r="D50" s="44">
        <f>D51-D49</f>
        <v>1477375</v>
      </c>
      <c r="E50" s="34"/>
    </row>
    <row r="51" spans="1:5">
      <c r="A51" s="113" t="s">
        <v>6</v>
      </c>
      <c r="B51" s="114"/>
      <c r="C51" s="115"/>
      <c r="D51" s="44">
        <f>D49/0.8</f>
        <v>7386875</v>
      </c>
      <c r="E51" s="34"/>
    </row>
    <row r="52" spans="1:5">
      <c r="A52" s="122" t="s">
        <v>7</v>
      </c>
      <c r="B52" s="123"/>
      <c r="C52" s="123"/>
      <c r="D52" s="44">
        <f>D51*19%</f>
        <v>1403506.25</v>
      </c>
      <c r="E52" s="34"/>
    </row>
    <row r="53" spans="1:5" ht="15.75" thickBot="1">
      <c r="A53" s="131" t="s">
        <v>8</v>
      </c>
      <c r="B53" s="132"/>
      <c r="C53" s="132"/>
      <c r="D53" s="45">
        <f>SUM(D51:D52)</f>
        <v>8790381.25</v>
      </c>
      <c r="E53" s="34"/>
    </row>
    <row r="55" spans="1:5" ht="15.75" thickBot="1"/>
    <row r="56" spans="1:5" ht="60">
      <c r="A56" s="1" t="s">
        <v>64</v>
      </c>
      <c r="B56" s="141" t="s">
        <v>10</v>
      </c>
      <c r="C56" s="142"/>
      <c r="D56" s="143"/>
    </row>
    <row r="57" spans="1:5">
      <c r="A57" s="2" t="s">
        <v>0</v>
      </c>
      <c r="B57" s="3" t="s">
        <v>1</v>
      </c>
      <c r="C57" s="3" t="s">
        <v>2</v>
      </c>
      <c r="D57" s="4" t="s">
        <v>3</v>
      </c>
    </row>
    <row r="58" spans="1:5" ht="29.25">
      <c r="A58" s="5" t="s">
        <v>48</v>
      </c>
      <c r="B58" s="6">
        <v>12</v>
      </c>
      <c r="C58" s="7">
        <v>15200</v>
      </c>
      <c r="D58" s="8">
        <f>+B58*C58</f>
        <v>182400</v>
      </c>
    </row>
    <row r="59" spans="1:5">
      <c r="A59" s="5" t="s">
        <v>40</v>
      </c>
      <c r="B59" s="6">
        <v>1</v>
      </c>
      <c r="C59" s="7">
        <v>50000</v>
      </c>
      <c r="D59" s="8">
        <f>+B59*C59</f>
        <v>50000</v>
      </c>
    </row>
    <row r="60" spans="1:5">
      <c r="A60" s="144" t="s">
        <v>4</v>
      </c>
      <c r="B60" s="145"/>
      <c r="C60" s="146"/>
      <c r="D60" s="12">
        <f>SUM(D58:D59)</f>
        <v>232400</v>
      </c>
    </row>
    <row r="61" spans="1:5">
      <c r="A61" s="147" t="s">
        <v>5</v>
      </c>
      <c r="B61" s="148"/>
      <c r="C61" s="148"/>
      <c r="D61" s="12">
        <f>D62-D60</f>
        <v>58100</v>
      </c>
    </row>
    <row r="62" spans="1:5">
      <c r="A62" s="149" t="s">
        <v>6</v>
      </c>
      <c r="B62" s="150"/>
      <c r="C62" s="151"/>
      <c r="D62" s="12">
        <f>D60/0.8</f>
        <v>290500</v>
      </c>
    </row>
    <row r="63" spans="1:5">
      <c r="A63" s="152" t="s">
        <v>7</v>
      </c>
      <c r="B63" s="153"/>
      <c r="C63" s="153"/>
      <c r="D63" s="12">
        <f>D62*19%</f>
        <v>55195</v>
      </c>
    </row>
    <row r="64" spans="1:5" ht="15.75" thickBot="1">
      <c r="A64" s="154" t="s">
        <v>8</v>
      </c>
      <c r="B64" s="155"/>
      <c r="C64" s="155"/>
      <c r="D64" s="13">
        <f>SUM(D62:D63)</f>
        <v>345695</v>
      </c>
      <c r="E64" s="34">
        <f>D64</f>
        <v>345695</v>
      </c>
    </row>
    <row r="65" spans="1:5" ht="15.75" thickBot="1"/>
    <row r="66" spans="1:5" ht="43.5" customHeight="1">
      <c r="A66" s="1" t="s">
        <v>41</v>
      </c>
      <c r="B66" s="141" t="s">
        <v>10</v>
      </c>
      <c r="C66" s="142"/>
      <c r="D66" s="143"/>
    </row>
    <row r="67" spans="1:5">
      <c r="A67" s="2" t="s">
        <v>0</v>
      </c>
      <c r="B67" s="3" t="s">
        <v>1</v>
      </c>
      <c r="C67" s="3" t="s">
        <v>2</v>
      </c>
      <c r="D67" s="4" t="s">
        <v>3</v>
      </c>
    </row>
    <row r="68" spans="1:5">
      <c r="A68" s="5" t="s">
        <v>42</v>
      </c>
      <c r="B68" s="9">
        <v>6</v>
      </c>
      <c r="C68" s="15">
        <v>9000</v>
      </c>
      <c r="D68" s="11">
        <f t="shared" ref="D68:D74" si="4">+B68*C68</f>
        <v>54000</v>
      </c>
    </row>
    <row r="69" spans="1:5">
      <c r="A69" s="5" t="s">
        <v>43</v>
      </c>
      <c r="B69" s="6">
        <v>7</v>
      </c>
      <c r="C69" s="7">
        <v>7000</v>
      </c>
      <c r="D69" s="11">
        <f t="shared" si="4"/>
        <v>49000</v>
      </c>
    </row>
    <row r="70" spans="1:5" ht="29.25">
      <c r="A70" s="5" t="s">
        <v>44</v>
      </c>
      <c r="B70" s="6">
        <v>3</v>
      </c>
      <c r="C70" s="7">
        <v>425000</v>
      </c>
      <c r="D70" s="8">
        <f t="shared" si="4"/>
        <v>1275000</v>
      </c>
    </row>
    <row r="71" spans="1:5">
      <c r="A71" s="5" t="s">
        <v>45</v>
      </c>
      <c r="B71" s="6">
        <v>1</v>
      </c>
      <c r="C71" s="7">
        <v>11200000</v>
      </c>
      <c r="D71" s="11">
        <f t="shared" si="4"/>
        <v>11200000</v>
      </c>
    </row>
    <row r="72" spans="1:5">
      <c r="A72" s="5" t="s">
        <v>46</v>
      </c>
      <c r="B72" s="6">
        <v>60</v>
      </c>
      <c r="C72" s="7">
        <v>34850</v>
      </c>
      <c r="D72" s="11">
        <f t="shared" si="4"/>
        <v>2091000</v>
      </c>
    </row>
    <row r="73" spans="1:5">
      <c r="A73" s="5" t="s">
        <v>47</v>
      </c>
      <c r="B73" s="6">
        <v>1</v>
      </c>
      <c r="C73" s="7">
        <v>600000</v>
      </c>
      <c r="D73" s="11">
        <f t="shared" si="4"/>
        <v>600000</v>
      </c>
    </row>
    <row r="74" spans="1:5">
      <c r="A74" s="5" t="s">
        <v>40</v>
      </c>
      <c r="B74" s="6">
        <v>1</v>
      </c>
      <c r="C74" s="7">
        <v>150000</v>
      </c>
      <c r="D74" s="11">
        <f t="shared" si="4"/>
        <v>150000</v>
      </c>
    </row>
    <row r="75" spans="1:5">
      <c r="A75" s="144" t="s">
        <v>4</v>
      </c>
      <c r="B75" s="145"/>
      <c r="C75" s="146"/>
      <c r="D75" s="12">
        <f>SUM(D68:D74)</f>
        <v>15419000</v>
      </c>
    </row>
    <row r="76" spans="1:5">
      <c r="A76" s="147" t="s">
        <v>5</v>
      </c>
      <c r="B76" s="148"/>
      <c r="C76" s="148"/>
      <c r="D76" s="12">
        <f>D77-D75</f>
        <v>3854750</v>
      </c>
    </row>
    <row r="77" spans="1:5">
      <c r="A77" s="149" t="s">
        <v>6</v>
      </c>
      <c r="B77" s="150"/>
      <c r="C77" s="151"/>
      <c r="D77" s="12">
        <f>D75/0.8</f>
        <v>19273750</v>
      </c>
    </row>
    <row r="78" spans="1:5">
      <c r="A78" s="152" t="s">
        <v>7</v>
      </c>
      <c r="B78" s="153"/>
      <c r="C78" s="153"/>
      <c r="D78" s="12">
        <f>D77*19%</f>
        <v>3662012.5</v>
      </c>
    </row>
    <row r="79" spans="1:5" ht="15.75" thickBot="1">
      <c r="A79" s="154" t="s">
        <v>8</v>
      </c>
      <c r="B79" s="155"/>
      <c r="C79" s="155"/>
      <c r="D79" s="13">
        <f>SUM(D77:D78)</f>
        <v>22935762.5</v>
      </c>
      <c r="E79" s="34">
        <f>D79</f>
        <v>22935762.5</v>
      </c>
    </row>
    <row r="80" spans="1:5">
      <c r="A80" s="63"/>
      <c r="B80" s="63"/>
      <c r="C80" s="63"/>
      <c r="D80" s="64"/>
    </row>
    <row r="81" spans="1:9" ht="15.75" thickBot="1">
      <c r="A81" s="156" t="s">
        <v>98</v>
      </c>
      <c r="B81" s="156"/>
      <c r="C81" s="156"/>
      <c r="D81" s="156"/>
      <c r="F81" s="156" t="s">
        <v>99</v>
      </c>
      <c r="G81" s="156"/>
      <c r="H81" s="156"/>
      <c r="I81" s="156"/>
    </row>
    <row r="82" spans="1:9" ht="43.5">
      <c r="A82" s="53" t="s">
        <v>49</v>
      </c>
      <c r="B82" s="90" t="s">
        <v>10</v>
      </c>
      <c r="C82" s="91"/>
      <c r="D82" s="92"/>
      <c r="F82" s="71" t="s">
        <v>49</v>
      </c>
      <c r="G82" s="98" t="s">
        <v>10</v>
      </c>
      <c r="H82" s="99"/>
      <c r="I82" s="100"/>
    </row>
    <row r="83" spans="1:9">
      <c r="A83" s="54" t="s">
        <v>0</v>
      </c>
      <c r="B83" s="55" t="s">
        <v>1</v>
      </c>
      <c r="C83" s="55" t="s">
        <v>2</v>
      </c>
      <c r="D83" s="56" t="s">
        <v>3</v>
      </c>
      <c r="F83" s="72" t="s">
        <v>0</v>
      </c>
      <c r="G83" s="73" t="s">
        <v>1</v>
      </c>
      <c r="H83" s="73" t="s">
        <v>2</v>
      </c>
      <c r="I83" s="74" t="s">
        <v>3</v>
      </c>
    </row>
    <row r="84" spans="1:9" ht="29.25">
      <c r="A84" s="57" t="s">
        <v>57</v>
      </c>
      <c r="B84" s="58">
        <v>1</v>
      </c>
      <c r="C84" s="59">
        <v>394000</v>
      </c>
      <c r="D84" s="60">
        <f t="shared" ref="D84:D94" si="5">+B84*C84</f>
        <v>394000</v>
      </c>
      <c r="F84" s="75" t="s">
        <v>57</v>
      </c>
      <c r="G84" s="76">
        <v>1</v>
      </c>
      <c r="H84" s="10">
        <v>394000</v>
      </c>
      <c r="I84" s="77">
        <f t="shared" ref="I84" si="6">+G84*H84</f>
        <v>394000</v>
      </c>
    </row>
    <row r="85" spans="1:9">
      <c r="A85" s="57" t="s">
        <v>96</v>
      </c>
      <c r="B85" s="58">
        <v>17</v>
      </c>
      <c r="C85" s="59">
        <v>22100</v>
      </c>
      <c r="D85" s="60">
        <f>+B85*C85</f>
        <v>375700</v>
      </c>
      <c r="F85" s="75" t="s">
        <v>96</v>
      </c>
      <c r="G85" s="76">
        <v>17</v>
      </c>
      <c r="H85" s="10">
        <v>22100</v>
      </c>
      <c r="I85" s="77">
        <f>+G85*H85</f>
        <v>375700</v>
      </c>
    </row>
    <row r="86" spans="1:9">
      <c r="A86" s="57" t="s">
        <v>50</v>
      </c>
      <c r="B86" s="58">
        <v>1</v>
      </c>
      <c r="C86" s="59">
        <v>3778000</v>
      </c>
      <c r="D86" s="60">
        <f t="shared" si="5"/>
        <v>3778000</v>
      </c>
      <c r="F86" s="75" t="s">
        <v>50</v>
      </c>
      <c r="G86" s="76">
        <v>1</v>
      </c>
      <c r="H86" s="10">
        <v>3725000</v>
      </c>
      <c r="I86" s="77">
        <f t="shared" ref="I86:I94" si="7">+G86*H86</f>
        <v>3725000</v>
      </c>
    </row>
    <row r="87" spans="1:9">
      <c r="A87" s="57" t="s">
        <v>51</v>
      </c>
      <c r="B87" s="58">
        <v>6</v>
      </c>
      <c r="C87" s="59">
        <v>16000</v>
      </c>
      <c r="D87" s="60">
        <f t="shared" si="5"/>
        <v>96000</v>
      </c>
      <c r="F87" s="75" t="s">
        <v>51</v>
      </c>
      <c r="G87" s="76">
        <v>6</v>
      </c>
      <c r="H87" s="10">
        <v>16000</v>
      </c>
      <c r="I87" s="77">
        <f t="shared" si="7"/>
        <v>96000</v>
      </c>
    </row>
    <row r="88" spans="1:9">
      <c r="A88" s="57" t="s">
        <v>52</v>
      </c>
      <c r="B88" s="58">
        <v>2</v>
      </c>
      <c r="C88" s="59">
        <v>10000</v>
      </c>
      <c r="D88" s="60">
        <f t="shared" si="5"/>
        <v>20000</v>
      </c>
      <c r="F88" s="75" t="s">
        <v>52</v>
      </c>
      <c r="G88" s="76">
        <v>2</v>
      </c>
      <c r="H88" s="10">
        <v>10000</v>
      </c>
      <c r="I88" s="77">
        <f t="shared" si="7"/>
        <v>20000</v>
      </c>
    </row>
    <row r="89" spans="1:9">
      <c r="A89" s="57" t="s">
        <v>53</v>
      </c>
      <c r="B89" s="58">
        <v>1</v>
      </c>
      <c r="C89" s="59">
        <v>892500</v>
      </c>
      <c r="D89" s="60">
        <f t="shared" si="5"/>
        <v>892500</v>
      </c>
      <c r="F89" s="75" t="s">
        <v>53</v>
      </c>
      <c r="G89" s="76">
        <v>1</v>
      </c>
      <c r="H89" s="10">
        <v>892500</v>
      </c>
      <c r="I89" s="77">
        <f t="shared" si="7"/>
        <v>892500</v>
      </c>
    </row>
    <row r="90" spans="1:9">
      <c r="A90" s="57" t="s">
        <v>58</v>
      </c>
      <c r="B90" s="58">
        <v>8</v>
      </c>
      <c r="C90" s="59">
        <v>107100</v>
      </c>
      <c r="D90" s="60">
        <f t="shared" si="5"/>
        <v>856800</v>
      </c>
      <c r="F90" s="75" t="s">
        <v>58</v>
      </c>
      <c r="G90" s="76">
        <v>8</v>
      </c>
      <c r="H90" s="10">
        <v>107100</v>
      </c>
      <c r="I90" s="77">
        <f t="shared" si="7"/>
        <v>856800</v>
      </c>
    </row>
    <row r="91" spans="1:9">
      <c r="A91" s="57" t="s">
        <v>54</v>
      </c>
      <c r="B91" s="58">
        <v>2</v>
      </c>
      <c r="C91" s="59">
        <v>243000</v>
      </c>
      <c r="D91" s="60">
        <f t="shared" si="5"/>
        <v>486000</v>
      </c>
      <c r="F91" s="75" t="s">
        <v>54</v>
      </c>
      <c r="G91" s="76">
        <v>2</v>
      </c>
      <c r="H91" s="10">
        <v>243000</v>
      </c>
      <c r="I91" s="77">
        <f t="shared" si="7"/>
        <v>486000</v>
      </c>
    </row>
    <row r="92" spans="1:9">
      <c r="A92" s="57" t="s">
        <v>55</v>
      </c>
      <c r="B92" s="58">
        <v>300</v>
      </c>
      <c r="C92" s="59">
        <v>10000</v>
      </c>
      <c r="D92" s="60">
        <f t="shared" si="5"/>
        <v>3000000</v>
      </c>
      <c r="F92" s="75" t="s">
        <v>55</v>
      </c>
      <c r="G92" s="76">
        <v>300</v>
      </c>
      <c r="H92" s="10">
        <v>15000</v>
      </c>
      <c r="I92" s="77">
        <f t="shared" si="7"/>
        <v>4500000</v>
      </c>
    </row>
    <row r="93" spans="1:9">
      <c r="A93" s="57" t="s">
        <v>56</v>
      </c>
      <c r="B93" s="58">
        <v>600</v>
      </c>
      <c r="C93" s="59">
        <v>8400</v>
      </c>
      <c r="D93" s="60">
        <f t="shared" si="5"/>
        <v>5040000</v>
      </c>
      <c r="F93" s="75" t="s">
        <v>56</v>
      </c>
      <c r="G93" s="76">
        <v>600</v>
      </c>
      <c r="H93" s="10">
        <v>10500</v>
      </c>
      <c r="I93" s="77">
        <f t="shared" si="7"/>
        <v>6300000</v>
      </c>
    </row>
    <row r="94" spans="1:9">
      <c r="A94" s="57" t="s">
        <v>59</v>
      </c>
      <c r="B94" s="58">
        <v>10</v>
      </c>
      <c r="C94" s="59">
        <v>60000</v>
      </c>
      <c r="D94" s="60">
        <f t="shared" si="5"/>
        <v>600000</v>
      </c>
      <c r="F94" s="75" t="s">
        <v>59</v>
      </c>
      <c r="G94" s="76">
        <v>10</v>
      </c>
      <c r="H94" s="10">
        <v>60000</v>
      </c>
      <c r="I94" s="77">
        <f t="shared" si="7"/>
        <v>600000</v>
      </c>
    </row>
    <row r="95" spans="1:9" ht="43.5">
      <c r="A95" s="57" t="s">
        <v>60</v>
      </c>
      <c r="B95" s="58">
        <v>1</v>
      </c>
      <c r="C95" s="59">
        <v>2160000</v>
      </c>
      <c r="D95" s="60">
        <f>+B95*C95</f>
        <v>2160000</v>
      </c>
      <c r="F95" s="78" t="s">
        <v>60</v>
      </c>
      <c r="G95" s="76">
        <v>1</v>
      </c>
      <c r="H95" s="10">
        <v>2160000</v>
      </c>
      <c r="I95" s="77">
        <f>+G95*H95</f>
        <v>2160000</v>
      </c>
    </row>
    <row r="96" spans="1:9" ht="29.25">
      <c r="A96" s="57" t="s">
        <v>62</v>
      </c>
      <c r="B96" s="58">
        <v>3</v>
      </c>
      <c r="C96" s="59">
        <v>180000</v>
      </c>
      <c r="D96" s="60">
        <f t="shared" ref="D96:D98" si="8">+B96*C96</f>
        <v>540000</v>
      </c>
      <c r="F96" s="75" t="s">
        <v>62</v>
      </c>
      <c r="G96" s="76">
        <v>3</v>
      </c>
      <c r="H96" s="10">
        <v>180000</v>
      </c>
      <c r="I96" s="77">
        <f t="shared" ref="I96:I98" si="9">+G96*H96</f>
        <v>540000</v>
      </c>
    </row>
    <row r="97" spans="1:10" ht="29.25">
      <c r="A97" s="57" t="s">
        <v>63</v>
      </c>
      <c r="B97" s="58">
        <v>1</v>
      </c>
      <c r="C97" s="59">
        <v>330000</v>
      </c>
      <c r="D97" s="60">
        <f t="shared" si="8"/>
        <v>330000</v>
      </c>
      <c r="F97" s="75" t="s">
        <v>63</v>
      </c>
      <c r="G97" s="76">
        <v>1</v>
      </c>
      <c r="H97" s="10">
        <v>500000</v>
      </c>
      <c r="I97" s="77">
        <f t="shared" si="9"/>
        <v>500000</v>
      </c>
    </row>
    <row r="98" spans="1:10">
      <c r="A98" s="57" t="s">
        <v>61</v>
      </c>
      <c r="B98" s="58">
        <v>1</v>
      </c>
      <c r="C98" s="59">
        <v>80000</v>
      </c>
      <c r="D98" s="60">
        <f t="shared" si="8"/>
        <v>80000</v>
      </c>
      <c r="F98" s="75" t="s">
        <v>61</v>
      </c>
      <c r="G98" s="76">
        <v>2</v>
      </c>
      <c r="H98" s="10">
        <v>80000</v>
      </c>
      <c r="I98" s="77">
        <f t="shared" si="9"/>
        <v>160000</v>
      </c>
    </row>
    <row r="99" spans="1:10">
      <c r="A99" s="93" t="s">
        <v>4</v>
      </c>
      <c r="B99" s="94"/>
      <c r="C99" s="95"/>
      <c r="D99" s="61">
        <f>SUM(D84:D98)</f>
        <v>18649000</v>
      </c>
      <c r="F99" s="101" t="s">
        <v>4</v>
      </c>
      <c r="G99" s="102"/>
      <c r="H99" s="103"/>
      <c r="I99" s="79">
        <f>SUM(I84:I98)</f>
        <v>21606000</v>
      </c>
    </row>
    <row r="100" spans="1:10">
      <c r="A100" s="96" t="s">
        <v>5</v>
      </c>
      <c r="B100" s="97"/>
      <c r="C100" s="97"/>
      <c r="D100" s="61">
        <f>D101-D99</f>
        <v>4662250</v>
      </c>
      <c r="F100" s="104" t="s">
        <v>5</v>
      </c>
      <c r="G100" s="105"/>
      <c r="H100" s="105"/>
      <c r="I100" s="79">
        <f>I101-I99</f>
        <v>5401500</v>
      </c>
    </row>
    <row r="101" spans="1:10">
      <c r="A101" s="83" t="s">
        <v>6</v>
      </c>
      <c r="B101" s="84"/>
      <c r="C101" s="85"/>
      <c r="D101" s="61">
        <f>D99/0.8</f>
        <v>23311250</v>
      </c>
      <c r="F101" s="106" t="s">
        <v>6</v>
      </c>
      <c r="G101" s="107"/>
      <c r="H101" s="108"/>
      <c r="I101" s="79">
        <f>I99/0.8</f>
        <v>27007500</v>
      </c>
    </row>
    <row r="102" spans="1:10">
      <c r="A102" s="86" t="s">
        <v>7</v>
      </c>
      <c r="B102" s="87"/>
      <c r="C102" s="87"/>
      <c r="D102" s="61">
        <f>D101*19%</f>
        <v>4429137.5</v>
      </c>
      <c r="F102" s="109" t="s">
        <v>7</v>
      </c>
      <c r="G102" s="110"/>
      <c r="H102" s="110"/>
      <c r="I102" s="79">
        <f>I101*19%</f>
        <v>5131425</v>
      </c>
    </row>
    <row r="103" spans="1:10" ht="15.75" thickBot="1">
      <c r="A103" s="88" t="s">
        <v>8</v>
      </c>
      <c r="B103" s="89"/>
      <c r="C103" s="89"/>
      <c r="D103" s="62">
        <f>SUM(D101:D102)</f>
        <v>27740387.5</v>
      </c>
      <c r="F103" s="81" t="s">
        <v>8</v>
      </c>
      <c r="G103" s="82"/>
      <c r="H103" s="82"/>
      <c r="I103" s="80">
        <f>SUM(I101:I102)</f>
        <v>32138925</v>
      </c>
      <c r="J103" s="34">
        <f>I103</f>
        <v>32138925</v>
      </c>
    </row>
    <row r="104" spans="1:10">
      <c r="I104" s="34"/>
    </row>
    <row r="105" spans="1:10" ht="31.5" customHeight="1">
      <c r="J105" s="34">
        <f>J103+E79+E64</f>
        <v>55420382.5</v>
      </c>
    </row>
    <row r="106" spans="1:10">
      <c r="J106">
        <f>J105/1.19</f>
        <v>46571750</v>
      </c>
    </row>
    <row r="107" spans="1:10">
      <c r="F107" s="34"/>
      <c r="J107" s="34">
        <f>I102+D78+D63</f>
        <v>8848632.5</v>
      </c>
    </row>
    <row r="108" spans="1:10">
      <c r="B108" s="34"/>
    </row>
    <row r="110" spans="1:10">
      <c r="D110" s="34"/>
      <c r="G110" s="34"/>
      <c r="H110" s="34"/>
    </row>
    <row r="112" spans="1:10">
      <c r="G112" s="52"/>
    </row>
    <row r="113" spans="5:7">
      <c r="G113" s="52"/>
    </row>
    <row r="117" spans="5:7">
      <c r="G117" s="34"/>
    </row>
    <row r="118" spans="5:7">
      <c r="E118" s="34"/>
    </row>
  </sheetData>
  <mergeCells count="66">
    <mergeCell ref="A81:D81"/>
    <mergeCell ref="F81:I81"/>
    <mergeCell ref="A79:C79"/>
    <mergeCell ref="A75:C75"/>
    <mergeCell ref="A76:C76"/>
    <mergeCell ref="A77:C77"/>
    <mergeCell ref="A78:C78"/>
    <mergeCell ref="B56:D56"/>
    <mergeCell ref="A60:C60"/>
    <mergeCell ref="A61:C61"/>
    <mergeCell ref="A62:C62"/>
    <mergeCell ref="B66:D66"/>
    <mergeCell ref="A63:C63"/>
    <mergeCell ref="A64:C64"/>
    <mergeCell ref="A49:C49"/>
    <mergeCell ref="A50:C50"/>
    <mergeCell ref="A51:C51"/>
    <mergeCell ref="A52:C52"/>
    <mergeCell ref="A53:C53"/>
    <mergeCell ref="A45:C45"/>
    <mergeCell ref="A46:C46"/>
    <mergeCell ref="A47:C47"/>
    <mergeCell ref="F5:H5"/>
    <mergeCell ref="F6:H6"/>
    <mergeCell ref="F7:H7"/>
    <mergeCell ref="F8:H8"/>
    <mergeCell ref="F9:H9"/>
    <mergeCell ref="A33:C33"/>
    <mergeCell ref="A34:C34"/>
    <mergeCell ref="B36:D36"/>
    <mergeCell ref="A43:C43"/>
    <mergeCell ref="A44:C44"/>
    <mergeCell ref="A24:C24"/>
    <mergeCell ref="B26:D26"/>
    <mergeCell ref="A30:C30"/>
    <mergeCell ref="F18:H18"/>
    <mergeCell ref="F19:H19"/>
    <mergeCell ref="F20:H20"/>
    <mergeCell ref="A9:C9"/>
    <mergeCell ref="B1:D1"/>
    <mergeCell ref="A5:C5"/>
    <mergeCell ref="A6:C6"/>
    <mergeCell ref="A7:C7"/>
    <mergeCell ref="A8:C8"/>
    <mergeCell ref="G11:I11"/>
    <mergeCell ref="F16:H16"/>
    <mergeCell ref="F17:H17"/>
    <mergeCell ref="A31:C31"/>
    <mergeCell ref="A32:C32"/>
    <mergeCell ref="B11:D11"/>
    <mergeCell ref="A20:C20"/>
    <mergeCell ref="A21:C21"/>
    <mergeCell ref="A22:C22"/>
    <mergeCell ref="A23:C23"/>
    <mergeCell ref="F103:H103"/>
    <mergeCell ref="A101:C101"/>
    <mergeCell ref="A102:C102"/>
    <mergeCell ref="A103:C103"/>
    <mergeCell ref="B82:D82"/>
    <mergeCell ref="A99:C99"/>
    <mergeCell ref="A100:C100"/>
    <mergeCell ref="G82:I82"/>
    <mergeCell ref="F99:H99"/>
    <mergeCell ref="F100:H100"/>
    <mergeCell ref="F101:H101"/>
    <mergeCell ref="F102:H1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0"/>
  <sheetViews>
    <sheetView topLeftCell="A130" workbookViewId="0">
      <selection activeCell="F152" sqref="F152"/>
    </sheetView>
  </sheetViews>
  <sheetFormatPr baseColWidth="10" defaultRowHeight="15"/>
  <cols>
    <col min="1" max="1" width="31.42578125" customWidth="1"/>
    <col min="2" max="2" width="11.85546875" bestFit="1" customWidth="1"/>
    <col min="3" max="3" width="13.28515625" bestFit="1" customWidth="1"/>
    <col min="4" max="4" width="17.42578125" bestFit="1" customWidth="1"/>
    <col min="5" max="5" width="13" bestFit="1" customWidth="1"/>
    <col min="6" max="6" width="25" bestFit="1" customWidth="1"/>
    <col min="7" max="7" width="13" customWidth="1"/>
    <col min="8" max="8" width="14.85546875" customWidth="1"/>
    <col min="9" max="9" width="17.42578125" bestFit="1" customWidth="1"/>
  </cols>
  <sheetData>
    <row r="1" spans="1:9" ht="58.5" customHeight="1">
      <c r="A1" s="35" t="s">
        <v>12</v>
      </c>
      <c r="B1" s="116" t="s">
        <v>9</v>
      </c>
      <c r="C1" s="117"/>
      <c r="D1" s="118"/>
    </row>
    <row r="2" spans="1:9">
      <c r="A2" s="36" t="s">
        <v>0</v>
      </c>
      <c r="B2" s="37" t="s">
        <v>1</v>
      </c>
      <c r="C2" s="37" t="s">
        <v>2</v>
      </c>
      <c r="D2" s="38" t="s">
        <v>3</v>
      </c>
      <c r="F2" s="26"/>
      <c r="G2" s="26"/>
      <c r="H2" s="26"/>
      <c r="I2" s="27"/>
    </row>
    <row r="3" spans="1:9">
      <c r="A3" s="50" t="s">
        <v>13</v>
      </c>
      <c r="B3" s="43">
        <v>2</v>
      </c>
      <c r="C3" s="47">
        <v>63000</v>
      </c>
      <c r="D3" s="48">
        <f>+B3*C3</f>
        <v>126000</v>
      </c>
      <c r="F3" s="28"/>
      <c r="G3" s="29"/>
      <c r="H3" s="30"/>
      <c r="I3" s="30"/>
    </row>
    <row r="4" spans="1:9">
      <c r="A4" s="50" t="s">
        <v>14</v>
      </c>
      <c r="B4" s="43">
        <v>1</v>
      </c>
      <c r="C4" s="47">
        <v>180000</v>
      </c>
      <c r="D4" s="48">
        <f t="shared" ref="D4:D5" si="0">+B4*C4</f>
        <v>180000</v>
      </c>
      <c r="F4" s="28"/>
      <c r="G4" s="29"/>
      <c r="H4" s="30"/>
      <c r="I4" s="30"/>
    </row>
    <row r="5" spans="1:9">
      <c r="A5" s="50" t="s">
        <v>15</v>
      </c>
      <c r="B5" s="43">
        <v>1</v>
      </c>
      <c r="C5" s="47">
        <v>50000</v>
      </c>
      <c r="D5" s="48">
        <f t="shared" si="0"/>
        <v>50000</v>
      </c>
      <c r="F5" s="32"/>
      <c r="G5" s="32"/>
      <c r="H5" s="32"/>
      <c r="I5" s="31"/>
    </row>
    <row r="6" spans="1:9">
      <c r="A6" s="119" t="s">
        <v>4</v>
      </c>
      <c r="B6" s="120"/>
      <c r="C6" s="121"/>
      <c r="D6" s="44">
        <f>+D3+D4+D5</f>
        <v>356000</v>
      </c>
      <c r="F6" s="33"/>
      <c r="G6" s="33"/>
      <c r="H6" s="33"/>
      <c r="I6" s="31"/>
    </row>
    <row r="7" spans="1:9">
      <c r="A7" s="111" t="s">
        <v>5</v>
      </c>
      <c r="B7" s="112"/>
      <c r="C7" s="112"/>
      <c r="D7" s="44">
        <f>D8-D6</f>
        <v>89000</v>
      </c>
      <c r="F7" s="33"/>
      <c r="G7" s="33"/>
      <c r="H7" s="33"/>
      <c r="I7" s="31"/>
    </row>
    <row r="8" spans="1:9">
      <c r="A8" s="113" t="s">
        <v>6</v>
      </c>
      <c r="B8" s="114"/>
      <c r="C8" s="115"/>
      <c r="D8" s="44">
        <f>D6/0.8</f>
        <v>445000</v>
      </c>
      <c r="F8" s="32"/>
      <c r="G8" s="32"/>
      <c r="H8" s="32"/>
      <c r="I8" s="31"/>
    </row>
    <row r="9" spans="1:9">
      <c r="A9" s="122" t="s">
        <v>7</v>
      </c>
      <c r="B9" s="123"/>
      <c r="C9" s="123"/>
      <c r="D9" s="44">
        <f>D8*19%</f>
        <v>84550</v>
      </c>
      <c r="F9" s="32"/>
      <c r="G9" s="32"/>
      <c r="H9" s="32"/>
      <c r="I9" s="31"/>
    </row>
    <row r="10" spans="1:9" ht="15.75" thickBot="1">
      <c r="A10" s="131" t="s">
        <v>8</v>
      </c>
      <c r="B10" s="132"/>
      <c r="C10" s="132"/>
      <c r="D10" s="45">
        <f>SUM(D8:D9)</f>
        <v>529550</v>
      </c>
      <c r="F10" s="25"/>
      <c r="G10" s="25"/>
      <c r="H10" s="25"/>
      <c r="I10" s="25"/>
    </row>
    <row r="11" spans="1:9" ht="15.75" thickBot="1">
      <c r="A11" s="46"/>
      <c r="B11" s="46"/>
      <c r="C11" s="46"/>
      <c r="D11" s="46"/>
    </row>
    <row r="12" spans="1:9" ht="31.5" customHeight="1">
      <c r="A12" s="35" t="s">
        <v>32</v>
      </c>
      <c r="B12" s="116" t="s">
        <v>9</v>
      </c>
      <c r="C12" s="117"/>
      <c r="D12" s="118"/>
    </row>
    <row r="13" spans="1:9">
      <c r="A13" s="36" t="s">
        <v>0</v>
      </c>
      <c r="B13" s="37" t="s">
        <v>1</v>
      </c>
      <c r="C13" s="37" t="s">
        <v>2</v>
      </c>
      <c r="D13" s="38" t="s">
        <v>3</v>
      </c>
    </row>
    <row r="14" spans="1:9">
      <c r="A14" s="50" t="s">
        <v>33</v>
      </c>
      <c r="B14" s="43">
        <v>11</v>
      </c>
      <c r="C14" s="47">
        <v>145000</v>
      </c>
      <c r="D14" s="48">
        <f>+B14*C14</f>
        <v>1595000</v>
      </c>
    </row>
    <row r="15" spans="1:9">
      <c r="A15" s="50" t="s">
        <v>15</v>
      </c>
      <c r="B15" s="43">
        <v>1</v>
      </c>
      <c r="C15" s="47">
        <v>50000</v>
      </c>
      <c r="D15" s="48">
        <f t="shared" ref="D15" si="1">+B15*C15</f>
        <v>50000</v>
      </c>
    </row>
    <row r="16" spans="1:9">
      <c r="A16" s="119" t="s">
        <v>4</v>
      </c>
      <c r="B16" s="120"/>
      <c r="C16" s="121"/>
      <c r="D16" s="44">
        <f>+D14+D15</f>
        <v>1645000</v>
      </c>
    </row>
    <row r="17" spans="1:4">
      <c r="A17" s="111" t="s">
        <v>5</v>
      </c>
      <c r="B17" s="112"/>
      <c r="C17" s="112"/>
      <c r="D17" s="44">
        <f>D18-D16</f>
        <v>411250</v>
      </c>
    </row>
    <row r="18" spans="1:4">
      <c r="A18" s="113" t="s">
        <v>6</v>
      </c>
      <c r="B18" s="114"/>
      <c r="C18" s="115"/>
      <c r="D18" s="44">
        <f>D16/0.8</f>
        <v>2056250</v>
      </c>
    </row>
    <row r="19" spans="1:4">
      <c r="A19" s="122" t="s">
        <v>7</v>
      </c>
      <c r="B19" s="123"/>
      <c r="C19" s="123"/>
      <c r="D19" s="44">
        <f>D18*19%</f>
        <v>390687.5</v>
      </c>
    </row>
    <row r="20" spans="1:4" ht="15.75" thickBot="1">
      <c r="A20" s="131" t="s">
        <v>8</v>
      </c>
      <c r="B20" s="132"/>
      <c r="C20" s="132"/>
      <c r="D20" s="45">
        <f>SUM(D18:D19)</f>
        <v>2446937.5</v>
      </c>
    </row>
    <row r="21" spans="1:4">
      <c r="A21" s="46"/>
      <c r="B21" s="46"/>
      <c r="C21" s="46"/>
      <c r="D21" s="46"/>
    </row>
    <row r="22" spans="1:4">
      <c r="A22" s="119" t="s">
        <v>4</v>
      </c>
      <c r="B22" s="120"/>
      <c r="C22" s="121"/>
      <c r="D22" s="44">
        <f>+D6+D16</f>
        <v>2001000</v>
      </c>
    </row>
    <row r="23" spans="1:4">
      <c r="A23" s="111" t="s">
        <v>5</v>
      </c>
      <c r="B23" s="112"/>
      <c r="C23" s="112"/>
      <c r="D23" s="44">
        <f>D24-D22</f>
        <v>500250</v>
      </c>
    </row>
    <row r="24" spans="1:4">
      <c r="A24" s="113" t="s">
        <v>6</v>
      </c>
      <c r="B24" s="114"/>
      <c r="C24" s="115"/>
      <c r="D24" s="44">
        <f>D22/0.8</f>
        <v>2501250</v>
      </c>
    </row>
    <row r="25" spans="1:4">
      <c r="A25" s="122" t="s">
        <v>7</v>
      </c>
      <c r="B25" s="123"/>
      <c r="C25" s="123"/>
      <c r="D25" s="44">
        <f>D24*19%</f>
        <v>475237.5</v>
      </c>
    </row>
    <row r="26" spans="1:4" ht="15.75" thickBot="1">
      <c r="A26" s="131" t="s">
        <v>8</v>
      </c>
      <c r="B26" s="132"/>
      <c r="C26" s="132"/>
      <c r="D26" s="45">
        <f>SUM(D24:D25)</f>
        <v>2976487.5</v>
      </c>
    </row>
    <row r="28" spans="1:4" ht="15.75" thickBot="1"/>
    <row r="29" spans="1:4" ht="33.75" customHeight="1">
      <c r="A29" s="1" t="s">
        <v>89</v>
      </c>
      <c r="B29" s="141" t="s">
        <v>9</v>
      </c>
      <c r="C29" s="142"/>
      <c r="D29" s="143"/>
    </row>
    <row r="30" spans="1:4">
      <c r="A30" s="2" t="s">
        <v>0</v>
      </c>
      <c r="B30" s="3" t="s">
        <v>1</v>
      </c>
      <c r="C30" s="3" t="s">
        <v>2</v>
      </c>
      <c r="D30" s="4" t="s">
        <v>3</v>
      </c>
    </row>
    <row r="31" spans="1:4">
      <c r="A31" s="14" t="s">
        <v>71</v>
      </c>
      <c r="B31" s="9">
        <v>2</v>
      </c>
      <c r="C31" s="15">
        <v>63000</v>
      </c>
      <c r="D31" s="11">
        <f>+B31*C31</f>
        <v>126000</v>
      </c>
    </row>
    <row r="32" spans="1:4">
      <c r="A32" s="14" t="s">
        <v>15</v>
      </c>
      <c r="B32" s="9">
        <v>1</v>
      </c>
      <c r="C32" s="15">
        <v>50000</v>
      </c>
      <c r="D32" s="11">
        <f t="shared" ref="D32" si="2">+B32*C32</f>
        <v>50000</v>
      </c>
    </row>
    <row r="33" spans="1:5">
      <c r="A33" s="144" t="s">
        <v>4</v>
      </c>
      <c r="B33" s="145"/>
      <c r="C33" s="146"/>
      <c r="D33" s="12">
        <f>+D31+D32</f>
        <v>176000</v>
      </c>
    </row>
    <row r="34" spans="1:5">
      <c r="A34" s="147" t="s">
        <v>5</v>
      </c>
      <c r="B34" s="148"/>
      <c r="C34" s="148"/>
      <c r="D34" s="12">
        <f>D35-D33</f>
        <v>44000</v>
      </c>
    </row>
    <row r="35" spans="1:5">
      <c r="A35" s="149" t="s">
        <v>6</v>
      </c>
      <c r="B35" s="150"/>
      <c r="C35" s="151"/>
      <c r="D35" s="12">
        <f>D33/0.8</f>
        <v>220000</v>
      </c>
    </row>
    <row r="36" spans="1:5">
      <c r="A36" s="152" t="s">
        <v>7</v>
      </c>
      <c r="B36" s="153"/>
      <c r="C36" s="153"/>
      <c r="D36" s="12">
        <f>D35*19%</f>
        <v>41800</v>
      </c>
    </row>
    <row r="37" spans="1:5" ht="15.75" thickBot="1">
      <c r="A37" s="154" t="s">
        <v>8</v>
      </c>
      <c r="B37" s="155"/>
      <c r="C37" s="155"/>
      <c r="D37" s="13">
        <f>SUM(D35:D36)</f>
        <v>261800</v>
      </c>
      <c r="E37" s="34">
        <f>D37</f>
        <v>261800</v>
      </c>
    </row>
    <row r="38" spans="1:5" ht="15.75" thickBot="1"/>
    <row r="39" spans="1:5" ht="49.5" customHeight="1">
      <c r="A39" s="1" t="s">
        <v>90</v>
      </c>
      <c r="B39" s="141" t="s">
        <v>9</v>
      </c>
      <c r="C39" s="142"/>
      <c r="D39" s="143"/>
    </row>
    <row r="40" spans="1:5">
      <c r="A40" s="2" t="s">
        <v>0</v>
      </c>
      <c r="B40" s="3" t="s">
        <v>1</v>
      </c>
      <c r="C40" s="3" t="s">
        <v>2</v>
      </c>
      <c r="D40" s="4" t="s">
        <v>3</v>
      </c>
    </row>
    <row r="41" spans="1:5" ht="42.75">
      <c r="A41" s="51" t="s">
        <v>73</v>
      </c>
      <c r="B41" s="6">
        <v>37</v>
      </c>
      <c r="C41" s="7">
        <v>5700</v>
      </c>
      <c r="D41" s="8">
        <f>+B41*C41</f>
        <v>210900</v>
      </c>
    </row>
    <row r="42" spans="1:5" ht="29.25">
      <c r="A42" s="5" t="s">
        <v>74</v>
      </c>
      <c r="B42" s="6">
        <v>37</v>
      </c>
      <c r="C42" s="7">
        <v>22400</v>
      </c>
      <c r="D42" s="8">
        <f>+B42*C42</f>
        <v>828800</v>
      </c>
    </row>
    <row r="43" spans="1:5" ht="30.75" customHeight="1">
      <c r="A43" s="51" t="s">
        <v>72</v>
      </c>
      <c r="B43" s="6">
        <v>37</v>
      </c>
      <c r="C43" s="7">
        <v>8500</v>
      </c>
      <c r="D43" s="8">
        <f>+B43*C43</f>
        <v>314500</v>
      </c>
    </row>
    <row r="44" spans="1:5">
      <c r="A44" s="14" t="s">
        <v>15</v>
      </c>
      <c r="B44" s="9">
        <v>1</v>
      </c>
      <c r="C44" s="15">
        <v>80000</v>
      </c>
      <c r="D44" s="8">
        <f>+B44*C44</f>
        <v>80000</v>
      </c>
    </row>
    <row r="45" spans="1:5">
      <c r="A45" s="144" t="s">
        <v>4</v>
      </c>
      <c r="B45" s="145"/>
      <c r="C45" s="146"/>
      <c r="D45" s="12">
        <f>SUM(D41:D44)</f>
        <v>1434200</v>
      </c>
    </row>
    <row r="46" spans="1:5">
      <c r="A46" s="147" t="s">
        <v>5</v>
      </c>
      <c r="B46" s="148"/>
      <c r="C46" s="148"/>
      <c r="D46" s="12">
        <f>D47-D45</f>
        <v>358550</v>
      </c>
    </row>
    <row r="47" spans="1:5">
      <c r="A47" s="149" t="s">
        <v>6</v>
      </c>
      <c r="B47" s="150"/>
      <c r="C47" s="151"/>
      <c r="D47" s="12">
        <f>D45/0.8</f>
        <v>1792750</v>
      </c>
    </row>
    <row r="48" spans="1:5">
      <c r="A48" s="152" t="s">
        <v>7</v>
      </c>
      <c r="B48" s="153"/>
      <c r="C48" s="153"/>
      <c r="D48" s="12">
        <f>D47*19%</f>
        <v>340622.5</v>
      </c>
    </row>
    <row r="49" spans="1:5" ht="15.75" thickBot="1">
      <c r="A49" s="154" t="s">
        <v>8</v>
      </c>
      <c r="B49" s="155"/>
      <c r="C49" s="155"/>
      <c r="D49" s="13">
        <f>SUM(D47:D48)</f>
        <v>2133372.5</v>
      </c>
      <c r="E49" s="34">
        <f>D49</f>
        <v>2133372.5</v>
      </c>
    </row>
    <row r="50" spans="1:5" ht="15.75" thickBot="1"/>
    <row r="51" spans="1:5" ht="43.5" customHeight="1">
      <c r="A51" s="1" t="s">
        <v>77</v>
      </c>
      <c r="B51" s="141" t="s">
        <v>9</v>
      </c>
      <c r="C51" s="142"/>
      <c r="D51" s="143"/>
    </row>
    <row r="52" spans="1:5">
      <c r="A52" s="2" t="s">
        <v>0</v>
      </c>
      <c r="B52" s="3" t="s">
        <v>1</v>
      </c>
      <c r="C52" s="3" t="s">
        <v>2</v>
      </c>
      <c r="D52" s="4" t="s">
        <v>3</v>
      </c>
    </row>
    <row r="53" spans="1:5" ht="29.25">
      <c r="A53" s="5" t="s">
        <v>75</v>
      </c>
      <c r="B53" s="6">
        <v>6</v>
      </c>
      <c r="C53" s="7">
        <v>22000</v>
      </c>
      <c r="D53" s="8">
        <f>+B53*C53</f>
        <v>132000</v>
      </c>
    </row>
    <row r="54" spans="1:5">
      <c r="A54" s="14" t="s">
        <v>15</v>
      </c>
      <c r="B54" s="9">
        <v>1</v>
      </c>
      <c r="C54" s="15">
        <v>50000</v>
      </c>
      <c r="D54" s="11">
        <f t="shared" ref="D54" si="3">+B54*C54</f>
        <v>50000</v>
      </c>
    </row>
    <row r="55" spans="1:5">
      <c r="A55" s="144" t="s">
        <v>4</v>
      </c>
      <c r="B55" s="145"/>
      <c r="C55" s="146"/>
      <c r="D55" s="12">
        <f>+D53+D54</f>
        <v>182000</v>
      </c>
    </row>
    <row r="56" spans="1:5">
      <c r="A56" s="147" t="s">
        <v>5</v>
      </c>
      <c r="B56" s="148"/>
      <c r="C56" s="148"/>
      <c r="D56" s="12">
        <f>D57-D55</f>
        <v>45500</v>
      </c>
    </row>
    <row r="57" spans="1:5">
      <c r="A57" s="149" t="s">
        <v>6</v>
      </c>
      <c r="B57" s="150"/>
      <c r="C57" s="151"/>
      <c r="D57" s="12">
        <f>D55/0.8</f>
        <v>227500</v>
      </c>
    </row>
    <row r="58" spans="1:5">
      <c r="A58" s="152" t="s">
        <v>7</v>
      </c>
      <c r="B58" s="153"/>
      <c r="C58" s="153"/>
      <c r="D58" s="12">
        <f>D57*19%</f>
        <v>43225</v>
      </c>
    </row>
    <row r="59" spans="1:5" ht="15.75" thickBot="1">
      <c r="A59" s="154" t="s">
        <v>8</v>
      </c>
      <c r="B59" s="155"/>
      <c r="C59" s="155"/>
      <c r="D59" s="13">
        <f>SUM(D57:D58)</f>
        <v>270725</v>
      </c>
      <c r="E59" s="34">
        <f>D59</f>
        <v>270725</v>
      </c>
    </row>
    <row r="60" spans="1:5" ht="15.75" thickBot="1"/>
    <row r="61" spans="1:5" ht="44.25" customHeight="1">
      <c r="A61" s="1" t="s">
        <v>76</v>
      </c>
      <c r="B61" s="141" t="s">
        <v>9</v>
      </c>
      <c r="C61" s="142"/>
      <c r="D61" s="143"/>
    </row>
    <row r="62" spans="1:5">
      <c r="A62" s="2" t="s">
        <v>0</v>
      </c>
      <c r="B62" s="3" t="s">
        <v>1</v>
      </c>
      <c r="C62" s="3" t="s">
        <v>2</v>
      </c>
      <c r="D62" s="4" t="s">
        <v>3</v>
      </c>
    </row>
    <row r="63" spans="1:5">
      <c r="A63" s="5" t="s">
        <v>78</v>
      </c>
      <c r="B63" s="6">
        <v>7</v>
      </c>
      <c r="C63" s="7">
        <v>200000</v>
      </c>
      <c r="D63" s="8">
        <f>+B63*C63</f>
        <v>1400000</v>
      </c>
    </row>
    <row r="64" spans="1:5" ht="28.5">
      <c r="A64" s="51" t="s">
        <v>92</v>
      </c>
      <c r="B64" s="6">
        <v>7</v>
      </c>
      <c r="C64" s="7">
        <v>10200</v>
      </c>
      <c r="D64" s="8">
        <f>+B64*C64</f>
        <v>71400</v>
      </c>
    </row>
    <row r="65" spans="1:5">
      <c r="A65" s="14" t="s">
        <v>15</v>
      </c>
      <c r="B65" s="9">
        <v>1</v>
      </c>
      <c r="C65" s="15">
        <v>50000</v>
      </c>
      <c r="D65" s="11">
        <f t="shared" ref="D65" si="4">+B65*C65</f>
        <v>50000</v>
      </c>
    </row>
    <row r="66" spans="1:5">
      <c r="A66" s="144" t="s">
        <v>4</v>
      </c>
      <c r="B66" s="145"/>
      <c r="C66" s="146"/>
      <c r="D66" s="12">
        <f>+D63+D64+D65</f>
        <v>1521400</v>
      </c>
    </row>
    <row r="67" spans="1:5">
      <c r="A67" s="147" t="s">
        <v>5</v>
      </c>
      <c r="B67" s="148"/>
      <c r="C67" s="148"/>
      <c r="D67" s="12">
        <f>D68-D66</f>
        <v>380350</v>
      </c>
    </row>
    <row r="68" spans="1:5">
      <c r="A68" s="149" t="s">
        <v>6</v>
      </c>
      <c r="B68" s="150"/>
      <c r="C68" s="151"/>
      <c r="D68" s="12">
        <f>D66/0.8</f>
        <v>1901750</v>
      </c>
    </row>
    <row r="69" spans="1:5">
      <c r="A69" s="152" t="s">
        <v>7</v>
      </c>
      <c r="B69" s="153"/>
      <c r="C69" s="153"/>
      <c r="D69" s="12">
        <f>D68*19%</f>
        <v>361332.5</v>
      </c>
    </row>
    <row r="70" spans="1:5" ht="15.75" thickBot="1">
      <c r="A70" s="154" t="s">
        <v>8</v>
      </c>
      <c r="B70" s="155"/>
      <c r="C70" s="155"/>
      <c r="D70" s="13">
        <f>SUM(D68:D69)</f>
        <v>2263082.5</v>
      </c>
      <c r="E70" s="34">
        <f>D70</f>
        <v>2263082.5</v>
      </c>
    </row>
    <row r="71" spans="1:5" ht="15.75" thickBot="1"/>
    <row r="72" spans="1:5" ht="46.5" customHeight="1">
      <c r="A72" s="1" t="s">
        <v>79</v>
      </c>
      <c r="B72" s="141" t="s">
        <v>9</v>
      </c>
      <c r="C72" s="142"/>
      <c r="D72" s="143"/>
    </row>
    <row r="73" spans="1:5">
      <c r="A73" s="2" t="s">
        <v>0</v>
      </c>
      <c r="B73" s="3" t="s">
        <v>1</v>
      </c>
      <c r="C73" s="3" t="s">
        <v>2</v>
      </c>
      <c r="D73" s="4" t="s">
        <v>3</v>
      </c>
    </row>
    <row r="74" spans="1:5" ht="42.75">
      <c r="A74" s="51" t="s">
        <v>80</v>
      </c>
      <c r="B74" s="6">
        <v>40</v>
      </c>
      <c r="C74" s="7">
        <v>12000</v>
      </c>
      <c r="D74" s="8">
        <f>+B74*C74</f>
        <v>480000</v>
      </c>
    </row>
    <row r="75" spans="1:5" ht="42.75">
      <c r="A75" s="51" t="s">
        <v>81</v>
      </c>
      <c r="B75" s="6">
        <v>42</v>
      </c>
      <c r="C75" s="7">
        <v>20000</v>
      </c>
      <c r="D75" s="8">
        <f>+B75*C75</f>
        <v>840000</v>
      </c>
    </row>
    <row r="76" spans="1:5" ht="34.5" customHeight="1">
      <c r="A76" s="51" t="s">
        <v>82</v>
      </c>
      <c r="B76" s="6">
        <v>42</v>
      </c>
      <c r="C76" s="7">
        <v>9000</v>
      </c>
      <c r="D76" s="8">
        <f>+B76*C76</f>
        <v>378000</v>
      </c>
    </row>
    <row r="77" spans="1:5" ht="28.5">
      <c r="A77" s="51" t="s">
        <v>87</v>
      </c>
      <c r="B77" s="6">
        <v>1</v>
      </c>
      <c r="C77" s="7">
        <v>192000</v>
      </c>
      <c r="D77" s="8">
        <f>+B77*C77</f>
        <v>192000</v>
      </c>
    </row>
    <row r="78" spans="1:5">
      <c r="A78" s="51" t="s">
        <v>83</v>
      </c>
      <c r="B78" s="6">
        <v>1</v>
      </c>
      <c r="C78" s="7">
        <v>580000</v>
      </c>
      <c r="D78" s="8">
        <f t="shared" ref="D78:D82" si="5">+B78*C78</f>
        <v>580000</v>
      </c>
    </row>
    <row r="79" spans="1:5">
      <c r="A79" s="51" t="s">
        <v>88</v>
      </c>
      <c r="B79" s="6">
        <v>20</v>
      </c>
      <c r="C79" s="7">
        <v>3900</v>
      </c>
      <c r="D79" s="8">
        <f t="shared" si="5"/>
        <v>78000</v>
      </c>
    </row>
    <row r="80" spans="1:5">
      <c r="A80" s="51" t="s">
        <v>84</v>
      </c>
      <c r="B80" s="6">
        <v>10</v>
      </c>
      <c r="C80" s="7">
        <v>17000</v>
      </c>
      <c r="D80" s="8">
        <f t="shared" si="5"/>
        <v>170000</v>
      </c>
    </row>
    <row r="81" spans="1:8">
      <c r="A81" s="51" t="s">
        <v>85</v>
      </c>
      <c r="B81" s="6">
        <v>36</v>
      </c>
      <c r="C81" s="7">
        <v>5600</v>
      </c>
      <c r="D81" s="8">
        <f t="shared" si="5"/>
        <v>201600</v>
      </c>
    </row>
    <row r="82" spans="1:8">
      <c r="A82" s="51" t="s">
        <v>86</v>
      </c>
      <c r="B82" s="6">
        <v>2</v>
      </c>
      <c r="C82" s="7">
        <v>13800</v>
      </c>
      <c r="D82" s="8">
        <f t="shared" si="5"/>
        <v>27600</v>
      </c>
    </row>
    <row r="83" spans="1:8">
      <c r="A83" s="14" t="s">
        <v>15</v>
      </c>
      <c r="B83" s="9">
        <v>1</v>
      </c>
      <c r="C83" s="15">
        <v>50000</v>
      </c>
      <c r="D83" s="11">
        <v>80000</v>
      </c>
    </row>
    <row r="84" spans="1:8">
      <c r="A84" s="144" t="s">
        <v>4</v>
      </c>
      <c r="B84" s="145"/>
      <c r="C84" s="146"/>
      <c r="D84" s="12">
        <f>SUM(D74:D83)</f>
        <v>3027200</v>
      </c>
    </row>
    <row r="85" spans="1:8">
      <c r="A85" s="147" t="s">
        <v>5</v>
      </c>
      <c r="B85" s="148"/>
      <c r="C85" s="148"/>
      <c r="D85" s="12">
        <f>D86-D84</f>
        <v>756800</v>
      </c>
    </row>
    <row r="86" spans="1:8">
      <c r="A86" s="149" t="s">
        <v>6</v>
      </c>
      <c r="B86" s="150"/>
      <c r="C86" s="151"/>
      <c r="D86" s="12">
        <f>D84/0.8</f>
        <v>3784000</v>
      </c>
    </row>
    <row r="87" spans="1:8">
      <c r="A87" s="152" t="s">
        <v>7</v>
      </c>
      <c r="B87" s="153"/>
      <c r="C87" s="153"/>
      <c r="D87" s="12">
        <f>D86*19%</f>
        <v>718960</v>
      </c>
    </row>
    <row r="88" spans="1:8" ht="15.75" thickBot="1">
      <c r="A88" s="154" t="s">
        <v>8</v>
      </c>
      <c r="B88" s="155"/>
      <c r="C88" s="155"/>
      <c r="D88" s="13">
        <f>SUM(D86:D87)</f>
        <v>4502960</v>
      </c>
      <c r="E88" s="34">
        <f>D88</f>
        <v>4502960</v>
      </c>
    </row>
    <row r="89" spans="1:8" ht="15.75" thickBot="1"/>
    <row r="90" spans="1:8" ht="74.25">
      <c r="A90" s="1" t="s">
        <v>91</v>
      </c>
      <c r="B90" s="141" t="s">
        <v>9</v>
      </c>
      <c r="C90" s="142"/>
      <c r="D90" s="143"/>
      <c r="G90" s="34"/>
    </row>
    <row r="91" spans="1:8">
      <c r="A91" s="2" t="s">
        <v>0</v>
      </c>
      <c r="B91" s="3" t="s">
        <v>1</v>
      </c>
      <c r="C91" s="3" t="s">
        <v>2</v>
      </c>
      <c r="D91" s="4" t="s">
        <v>3</v>
      </c>
    </row>
    <row r="92" spans="1:8">
      <c r="A92" s="5" t="s">
        <v>78</v>
      </c>
      <c r="B92" s="6">
        <v>5</v>
      </c>
      <c r="C92" s="7">
        <v>200000</v>
      </c>
      <c r="D92" s="8">
        <f>+B92*C92</f>
        <v>1000000</v>
      </c>
    </row>
    <row r="93" spans="1:8">
      <c r="A93" s="5" t="s">
        <v>93</v>
      </c>
      <c r="B93" s="6">
        <v>5</v>
      </c>
      <c r="C93" s="7">
        <v>14000</v>
      </c>
      <c r="D93" s="8">
        <f>+B93*C93</f>
        <v>70000</v>
      </c>
    </row>
    <row r="94" spans="1:8">
      <c r="A94" s="14" t="s">
        <v>15</v>
      </c>
      <c r="B94" s="9">
        <v>1</v>
      </c>
      <c r="C94" s="15">
        <v>50000</v>
      </c>
      <c r="D94" s="11">
        <f t="shared" ref="D94" si="6">+B94*C94</f>
        <v>50000</v>
      </c>
    </row>
    <row r="95" spans="1:8">
      <c r="A95" s="144" t="s">
        <v>4</v>
      </c>
      <c r="B95" s="145"/>
      <c r="C95" s="146"/>
      <c r="D95" s="12">
        <f>SUM(D92:D94)</f>
        <v>1120000</v>
      </c>
    </row>
    <row r="96" spans="1:8">
      <c r="A96" s="147" t="s">
        <v>5</v>
      </c>
      <c r="B96" s="148"/>
      <c r="C96" s="148"/>
      <c r="D96" s="12">
        <f>D97-D95</f>
        <v>280000</v>
      </c>
      <c r="H96" s="34"/>
    </row>
    <row r="97" spans="1:5">
      <c r="A97" s="149" t="s">
        <v>6</v>
      </c>
      <c r="B97" s="150"/>
      <c r="C97" s="151"/>
      <c r="D97" s="12">
        <f>D95/0.8</f>
        <v>1400000</v>
      </c>
    </row>
    <row r="98" spans="1:5">
      <c r="A98" s="152" t="s">
        <v>7</v>
      </c>
      <c r="B98" s="153"/>
      <c r="C98" s="153"/>
      <c r="D98" s="12">
        <f>D97*19%</f>
        <v>266000</v>
      </c>
    </row>
    <row r="99" spans="1:5" ht="15.75" thickBot="1">
      <c r="A99" s="154" t="s">
        <v>8</v>
      </c>
      <c r="B99" s="155"/>
      <c r="C99" s="155"/>
      <c r="D99" s="13">
        <f>SUM(D97:D98)</f>
        <v>1666000</v>
      </c>
      <c r="E99" s="34">
        <f>D99</f>
        <v>1666000</v>
      </c>
    </row>
    <row r="100" spans="1:5" ht="15.75" thickBot="1"/>
    <row r="101" spans="1:5" ht="74.25" customHeight="1">
      <c r="A101" s="1" t="s">
        <v>76</v>
      </c>
      <c r="B101" s="141" t="s">
        <v>9</v>
      </c>
      <c r="C101" s="142"/>
      <c r="D101" s="143"/>
    </row>
    <row r="102" spans="1:5">
      <c r="A102" s="2" t="s">
        <v>0</v>
      </c>
      <c r="B102" s="3" t="s">
        <v>1</v>
      </c>
      <c r="C102" s="3" t="s">
        <v>2</v>
      </c>
      <c r="D102" s="4" t="s">
        <v>3</v>
      </c>
    </row>
    <row r="103" spans="1:5" ht="28.5">
      <c r="A103" s="51" t="s">
        <v>94</v>
      </c>
      <c r="B103" s="6">
        <v>19</v>
      </c>
      <c r="C103" s="7">
        <v>200000</v>
      </c>
      <c r="D103" s="8">
        <f>+B103*C103</f>
        <v>3800000</v>
      </c>
    </row>
    <row r="104" spans="1:5" ht="28.5">
      <c r="A104" s="51" t="s">
        <v>95</v>
      </c>
      <c r="B104" s="6">
        <v>19</v>
      </c>
      <c r="C104" s="7">
        <v>14000</v>
      </c>
      <c r="D104" s="8">
        <f>+B104*C104</f>
        <v>266000</v>
      </c>
    </row>
    <row r="105" spans="1:5">
      <c r="A105" s="14" t="s">
        <v>15</v>
      </c>
      <c r="B105" s="9">
        <v>1</v>
      </c>
      <c r="C105" s="15">
        <v>50000</v>
      </c>
      <c r="D105" s="11">
        <f t="shared" ref="D105" si="7">+B105*C105</f>
        <v>50000</v>
      </c>
    </row>
    <row r="106" spans="1:5">
      <c r="A106" s="144" t="s">
        <v>4</v>
      </c>
      <c r="B106" s="145"/>
      <c r="C106" s="146"/>
      <c r="D106" s="12">
        <f>SUM(D103:D105)</f>
        <v>4116000</v>
      </c>
    </row>
    <row r="107" spans="1:5" ht="15" customHeight="1">
      <c r="A107" s="147" t="s">
        <v>5</v>
      </c>
      <c r="B107" s="148"/>
      <c r="C107" s="148"/>
      <c r="D107" s="12">
        <f>D108-D106</f>
        <v>1029000</v>
      </c>
    </row>
    <row r="108" spans="1:5">
      <c r="A108" s="149" t="s">
        <v>6</v>
      </c>
      <c r="B108" s="150"/>
      <c r="C108" s="151"/>
      <c r="D108" s="12">
        <f>D106/0.8</f>
        <v>5145000</v>
      </c>
    </row>
    <row r="109" spans="1:5">
      <c r="A109" s="152" t="s">
        <v>7</v>
      </c>
      <c r="B109" s="153"/>
      <c r="C109" s="153"/>
      <c r="D109" s="12">
        <f>D108*19%</f>
        <v>977550</v>
      </c>
    </row>
    <row r="110" spans="1:5" ht="15.75" thickBot="1">
      <c r="A110" s="154" t="s">
        <v>8</v>
      </c>
      <c r="B110" s="155"/>
      <c r="C110" s="155"/>
      <c r="D110" s="13">
        <f>SUM(D108:D109)</f>
        <v>6122550</v>
      </c>
      <c r="E110" s="34">
        <f>D110</f>
        <v>6122550</v>
      </c>
    </row>
    <row r="111" spans="1:5" ht="15.75" thickBot="1"/>
    <row r="112" spans="1:5" ht="43.5" customHeight="1">
      <c r="A112" s="1" t="s">
        <v>100</v>
      </c>
      <c r="B112" s="141" t="s">
        <v>9</v>
      </c>
      <c r="C112" s="142"/>
      <c r="D112" s="143"/>
    </row>
    <row r="113" spans="1:6">
      <c r="A113" s="2" t="s">
        <v>0</v>
      </c>
      <c r="B113" s="3" t="s">
        <v>1</v>
      </c>
      <c r="C113" s="3" t="s">
        <v>2</v>
      </c>
      <c r="D113" s="4" t="s">
        <v>3</v>
      </c>
    </row>
    <row r="114" spans="1:6">
      <c r="A114" s="51" t="s">
        <v>101</v>
      </c>
      <c r="B114" s="6">
        <v>19</v>
      </c>
      <c r="C114" s="7">
        <v>330000</v>
      </c>
      <c r="D114" s="8">
        <f>+B114*C114</f>
        <v>6270000</v>
      </c>
    </row>
    <row r="115" spans="1:6">
      <c r="A115" s="51" t="s">
        <v>102</v>
      </c>
      <c r="B115" s="6">
        <v>19</v>
      </c>
      <c r="C115" s="7">
        <v>18000</v>
      </c>
      <c r="D115" s="8">
        <f>+B115*C115</f>
        <v>342000</v>
      </c>
    </row>
    <row r="116" spans="1:6">
      <c r="A116" s="51" t="s">
        <v>103</v>
      </c>
      <c r="B116" s="6">
        <v>19</v>
      </c>
      <c r="C116" s="7">
        <v>8000</v>
      </c>
      <c r="D116" s="8">
        <f>+B116*C116</f>
        <v>152000</v>
      </c>
    </row>
    <row r="117" spans="1:6">
      <c r="A117" s="14" t="s">
        <v>15</v>
      </c>
      <c r="B117" s="9">
        <v>1</v>
      </c>
      <c r="C117" s="15">
        <v>50000</v>
      </c>
      <c r="D117" s="11">
        <f t="shared" ref="D117" si="8">+B117*C117</f>
        <v>50000</v>
      </c>
    </row>
    <row r="118" spans="1:6">
      <c r="A118" s="144" t="s">
        <v>4</v>
      </c>
      <c r="B118" s="145"/>
      <c r="C118" s="146"/>
      <c r="D118" s="12">
        <f>SUM(D114:D117)</f>
        <v>6814000</v>
      </c>
    </row>
    <row r="119" spans="1:6">
      <c r="A119" s="147" t="s">
        <v>5</v>
      </c>
      <c r="B119" s="148"/>
      <c r="C119" s="148"/>
      <c r="D119" s="12">
        <f>D120-D118</f>
        <v>1703500</v>
      </c>
    </row>
    <row r="120" spans="1:6">
      <c r="A120" s="149" t="s">
        <v>6</v>
      </c>
      <c r="B120" s="150"/>
      <c r="C120" s="151"/>
      <c r="D120" s="12">
        <f>D118/0.8</f>
        <v>8517500</v>
      </c>
      <c r="E120" s="34"/>
    </row>
    <row r="121" spans="1:6">
      <c r="A121" s="152" t="s">
        <v>7</v>
      </c>
      <c r="B121" s="153"/>
      <c r="C121" s="153"/>
      <c r="D121" s="12">
        <f>D120*19%</f>
        <v>1618325</v>
      </c>
    </row>
    <row r="122" spans="1:6" ht="15.75" thickBot="1">
      <c r="A122" s="154" t="s">
        <v>8</v>
      </c>
      <c r="B122" s="155"/>
      <c r="C122" s="155"/>
      <c r="D122" s="13">
        <f>SUM(D120:D121)</f>
        <v>10135825</v>
      </c>
      <c r="E122" s="34">
        <f>D122</f>
        <v>10135825</v>
      </c>
      <c r="F122" s="34" t="s">
        <v>106</v>
      </c>
    </row>
    <row r="124" spans="1:6" ht="15.75" thickBot="1"/>
    <row r="125" spans="1:6" ht="32.25" customHeight="1">
      <c r="A125" s="65" t="s">
        <v>104</v>
      </c>
      <c r="B125" s="133" t="s">
        <v>9</v>
      </c>
      <c r="C125" s="134"/>
      <c r="D125" s="135"/>
    </row>
    <row r="126" spans="1:6">
      <c r="A126" s="16" t="s">
        <v>0</v>
      </c>
      <c r="B126" s="17" t="s">
        <v>1</v>
      </c>
      <c r="C126" s="17" t="s">
        <v>2</v>
      </c>
      <c r="D126" s="18" t="s">
        <v>3</v>
      </c>
    </row>
    <row r="127" spans="1:6">
      <c r="A127" s="70" t="s">
        <v>105</v>
      </c>
      <c r="B127" s="67">
        <v>1</v>
      </c>
      <c r="C127" s="68">
        <v>723000</v>
      </c>
      <c r="D127" s="69">
        <f>+B127*C127</f>
        <v>723000</v>
      </c>
    </row>
    <row r="128" spans="1:6">
      <c r="A128" s="19" t="s">
        <v>15</v>
      </c>
      <c r="B128" s="20">
        <v>1</v>
      </c>
      <c r="C128" s="21">
        <v>50000</v>
      </c>
      <c r="D128" s="22">
        <f t="shared" ref="D128" si="9">+B128*C128</f>
        <v>50000</v>
      </c>
    </row>
    <row r="129" spans="1:6">
      <c r="A129" s="136" t="s">
        <v>4</v>
      </c>
      <c r="B129" s="137"/>
      <c r="C129" s="138"/>
      <c r="D129" s="23">
        <f>SUM(D127:D128)</f>
        <v>773000</v>
      </c>
    </row>
    <row r="130" spans="1:6">
      <c r="A130" s="139" t="s">
        <v>5</v>
      </c>
      <c r="B130" s="140"/>
      <c r="C130" s="140"/>
      <c r="D130" s="23">
        <f>D131-D129</f>
        <v>193250</v>
      </c>
    </row>
    <row r="131" spans="1:6">
      <c r="A131" s="124" t="s">
        <v>6</v>
      </c>
      <c r="B131" s="125"/>
      <c r="C131" s="126"/>
      <c r="D131" s="23">
        <f>D129/0.8</f>
        <v>966250</v>
      </c>
    </row>
    <row r="132" spans="1:6">
      <c r="A132" s="127" t="s">
        <v>7</v>
      </c>
      <c r="B132" s="128"/>
      <c r="C132" s="128"/>
      <c r="D132" s="23">
        <f>D131*19%</f>
        <v>183587.5</v>
      </c>
    </row>
    <row r="133" spans="1:6" ht="15.75" thickBot="1">
      <c r="A133" s="129" t="s">
        <v>8</v>
      </c>
      <c r="B133" s="130"/>
      <c r="C133" s="130"/>
      <c r="D133" s="24">
        <f>SUM(D131:D132)</f>
        <v>1149837.5</v>
      </c>
    </row>
    <row r="137" spans="1:6">
      <c r="D137" s="34">
        <f>+D26+D37+D49+D59+D70+D88+D99+D110+D122+D133</f>
        <v>31482640</v>
      </c>
    </row>
    <row r="139" spans="1:6">
      <c r="E139" s="34">
        <f>SUM(E37:E122)</f>
        <v>27356315</v>
      </c>
      <c r="F139">
        <f>E139/1.19</f>
        <v>22988500</v>
      </c>
    </row>
    <row r="140" spans="1:6">
      <c r="E140" s="34">
        <f>80000000-E139-D26</f>
        <v>49667197.5</v>
      </c>
    </row>
  </sheetData>
  <mergeCells count="71">
    <mergeCell ref="A109:C109"/>
    <mergeCell ref="A110:C110"/>
    <mergeCell ref="A99:C99"/>
    <mergeCell ref="B101:D101"/>
    <mergeCell ref="A106:C106"/>
    <mergeCell ref="A107:C107"/>
    <mergeCell ref="A108:C108"/>
    <mergeCell ref="B90:D90"/>
    <mergeCell ref="A95:C95"/>
    <mergeCell ref="A96:C96"/>
    <mergeCell ref="A97:C97"/>
    <mergeCell ref="A98:C98"/>
    <mergeCell ref="A84:C84"/>
    <mergeCell ref="A85:C85"/>
    <mergeCell ref="A86:C86"/>
    <mergeCell ref="A87:C87"/>
    <mergeCell ref="A88:C88"/>
    <mergeCell ref="A67:C67"/>
    <mergeCell ref="A68:C68"/>
    <mergeCell ref="A69:C69"/>
    <mergeCell ref="A70:C70"/>
    <mergeCell ref="B72:D72"/>
    <mergeCell ref="A57:C57"/>
    <mergeCell ref="A58:C58"/>
    <mergeCell ref="A59:C59"/>
    <mergeCell ref="B61:D61"/>
    <mergeCell ref="A66:C66"/>
    <mergeCell ref="A48:C48"/>
    <mergeCell ref="A49:C49"/>
    <mergeCell ref="B51:D51"/>
    <mergeCell ref="A55:C55"/>
    <mergeCell ref="A56:C56"/>
    <mergeCell ref="A37:C37"/>
    <mergeCell ref="B39:D39"/>
    <mergeCell ref="A45:C45"/>
    <mergeCell ref="A46:C46"/>
    <mergeCell ref="A47:C47"/>
    <mergeCell ref="B29:D29"/>
    <mergeCell ref="A33:C33"/>
    <mergeCell ref="A34:C34"/>
    <mergeCell ref="A35:C35"/>
    <mergeCell ref="A36:C36"/>
    <mergeCell ref="A26:C26"/>
    <mergeCell ref="A20:C20"/>
    <mergeCell ref="A22:C22"/>
    <mergeCell ref="A23:C23"/>
    <mergeCell ref="A24:C24"/>
    <mergeCell ref="A25:C25"/>
    <mergeCell ref="B12:D12"/>
    <mergeCell ref="A16:C16"/>
    <mergeCell ref="A17:C17"/>
    <mergeCell ref="A18:C18"/>
    <mergeCell ref="A19:C19"/>
    <mergeCell ref="A10:C10"/>
    <mergeCell ref="B1:D1"/>
    <mergeCell ref="A6:C6"/>
    <mergeCell ref="A7:C7"/>
    <mergeCell ref="A8:C8"/>
    <mergeCell ref="A9:C9"/>
    <mergeCell ref="B112:D112"/>
    <mergeCell ref="A118:C118"/>
    <mergeCell ref="A119:C119"/>
    <mergeCell ref="A120:C120"/>
    <mergeCell ref="A121:C121"/>
    <mergeCell ref="A132:C132"/>
    <mergeCell ref="A133:C133"/>
    <mergeCell ref="A122:C122"/>
    <mergeCell ref="B125:D125"/>
    <mergeCell ref="A129:C129"/>
    <mergeCell ref="A130:C130"/>
    <mergeCell ref="A131:C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23" workbookViewId="0">
      <selection activeCell="J29" sqref="J29"/>
    </sheetView>
  </sheetViews>
  <sheetFormatPr baseColWidth="10" defaultRowHeight="15"/>
  <cols>
    <col min="1" max="1" width="30.85546875" customWidth="1"/>
    <col min="2" max="2" width="11.85546875" bestFit="1" customWidth="1"/>
    <col min="3" max="3" width="12.42578125" bestFit="1" customWidth="1"/>
    <col min="4" max="4" width="17.42578125" bestFit="1" customWidth="1"/>
    <col min="5" max="6" width="12" bestFit="1" customWidth="1"/>
  </cols>
  <sheetData>
    <row r="1" spans="1:4" ht="49.5" customHeight="1">
      <c r="A1" s="35" t="s">
        <v>34</v>
      </c>
      <c r="B1" s="116" t="s">
        <v>11</v>
      </c>
      <c r="C1" s="117"/>
      <c r="D1" s="118"/>
    </row>
    <row r="2" spans="1:4">
      <c r="A2" s="36" t="s">
        <v>0</v>
      </c>
      <c r="B2" s="37" t="s">
        <v>1</v>
      </c>
      <c r="C2" s="37" t="s">
        <v>2</v>
      </c>
      <c r="D2" s="38" t="s">
        <v>3</v>
      </c>
    </row>
    <row r="3" spans="1:4">
      <c r="A3" s="39" t="s">
        <v>35</v>
      </c>
      <c r="B3" s="40">
        <v>9</v>
      </c>
      <c r="C3" s="41">
        <v>29000</v>
      </c>
      <c r="D3" s="42">
        <f>+B3*C3</f>
        <v>261000</v>
      </c>
    </row>
    <row r="4" spans="1:4">
      <c r="A4" s="39" t="s">
        <v>37</v>
      </c>
      <c r="B4" s="40">
        <v>9</v>
      </c>
      <c r="C4" s="41">
        <v>18000</v>
      </c>
      <c r="D4" s="42">
        <f>+B4*C4</f>
        <v>162000</v>
      </c>
    </row>
    <row r="5" spans="1:4">
      <c r="A5" s="39" t="s">
        <v>36</v>
      </c>
      <c r="B5" s="40">
        <v>9</v>
      </c>
      <c r="C5" s="41">
        <v>37000</v>
      </c>
      <c r="D5" s="42">
        <f t="shared" ref="D5:D8" si="0">+B5*C5</f>
        <v>333000</v>
      </c>
    </row>
    <row r="6" spans="1:4">
      <c r="A6" s="39" t="s">
        <v>38</v>
      </c>
      <c r="B6" s="40">
        <v>9</v>
      </c>
      <c r="C6" s="41">
        <v>18000</v>
      </c>
      <c r="D6" s="42">
        <f t="shared" si="0"/>
        <v>162000</v>
      </c>
    </row>
    <row r="7" spans="1:4">
      <c r="A7" s="39" t="s">
        <v>39</v>
      </c>
      <c r="B7" s="40">
        <v>1</v>
      </c>
      <c r="C7" s="41">
        <v>260000</v>
      </c>
      <c r="D7" s="42">
        <f t="shared" si="0"/>
        <v>260000</v>
      </c>
    </row>
    <row r="8" spans="1:4">
      <c r="A8" s="39" t="s">
        <v>40</v>
      </c>
      <c r="B8" s="43">
        <v>1</v>
      </c>
      <c r="C8" s="41">
        <v>80000</v>
      </c>
      <c r="D8" s="42">
        <f t="shared" si="0"/>
        <v>80000</v>
      </c>
    </row>
    <row r="9" spans="1:4">
      <c r="A9" s="119" t="s">
        <v>4</v>
      </c>
      <c r="B9" s="120"/>
      <c r="C9" s="121"/>
      <c r="D9" s="44">
        <f>SUM(D3:D8)</f>
        <v>1258000</v>
      </c>
    </row>
    <row r="10" spans="1:4">
      <c r="A10" s="111" t="s">
        <v>5</v>
      </c>
      <c r="B10" s="112"/>
      <c r="C10" s="112"/>
      <c r="D10" s="44">
        <f>D11-D9</f>
        <v>314500</v>
      </c>
    </row>
    <row r="11" spans="1:4">
      <c r="A11" s="113" t="s">
        <v>6</v>
      </c>
      <c r="B11" s="114"/>
      <c r="C11" s="115"/>
      <c r="D11" s="44">
        <f>D9/0.8</f>
        <v>1572500</v>
      </c>
    </row>
    <row r="12" spans="1:4">
      <c r="A12" s="122" t="s">
        <v>7</v>
      </c>
      <c r="B12" s="123"/>
      <c r="C12" s="123"/>
      <c r="D12" s="44">
        <f>D11*19%</f>
        <v>298775</v>
      </c>
    </row>
    <row r="13" spans="1:4" ht="15.75" thickBot="1">
      <c r="A13" s="131" t="s">
        <v>8</v>
      </c>
      <c r="B13" s="132"/>
      <c r="C13" s="132"/>
      <c r="D13" s="45">
        <f>SUM(D11:D12)</f>
        <v>1871275</v>
      </c>
    </row>
    <row r="14" spans="1:4" ht="15.75" thickBot="1"/>
    <row r="15" spans="1:4" ht="44.25" customHeight="1">
      <c r="A15" s="1" t="s">
        <v>65</v>
      </c>
      <c r="B15" s="141" t="s">
        <v>11</v>
      </c>
      <c r="C15" s="142"/>
      <c r="D15" s="143"/>
    </row>
    <row r="16" spans="1:4">
      <c r="A16" s="2" t="s">
        <v>0</v>
      </c>
      <c r="B16" s="3" t="s">
        <v>1</v>
      </c>
      <c r="C16" s="3" t="s">
        <v>2</v>
      </c>
      <c r="D16" s="4" t="s">
        <v>3</v>
      </c>
    </row>
    <row r="17" spans="1:8">
      <c r="A17" s="5" t="s">
        <v>66</v>
      </c>
      <c r="B17" s="6">
        <v>21</v>
      </c>
      <c r="C17" s="7">
        <v>32200</v>
      </c>
      <c r="D17" s="8">
        <f>+B17*C17</f>
        <v>676200</v>
      </c>
    </row>
    <row r="18" spans="1:8">
      <c r="A18" s="5" t="s">
        <v>67</v>
      </c>
      <c r="B18" s="6">
        <v>17</v>
      </c>
      <c r="C18" s="7">
        <v>1200</v>
      </c>
      <c r="D18" s="8">
        <f>+B18*C18</f>
        <v>20400</v>
      </c>
    </row>
    <row r="19" spans="1:8">
      <c r="A19" s="5" t="s">
        <v>68</v>
      </c>
      <c r="B19" s="6">
        <v>17</v>
      </c>
      <c r="C19" s="7">
        <v>900</v>
      </c>
      <c r="D19" s="8">
        <f t="shared" ref="D19:D20" si="1">+B19*C19</f>
        <v>15300</v>
      </c>
    </row>
    <row r="20" spans="1:8">
      <c r="A20" s="5" t="s">
        <v>40</v>
      </c>
      <c r="B20" s="9">
        <v>1</v>
      </c>
      <c r="C20" s="10">
        <v>50000</v>
      </c>
      <c r="D20" s="8">
        <f t="shared" si="1"/>
        <v>50000</v>
      </c>
    </row>
    <row r="21" spans="1:8">
      <c r="A21" s="144" t="s">
        <v>4</v>
      </c>
      <c r="B21" s="145"/>
      <c r="C21" s="146"/>
      <c r="D21" s="12">
        <f>SUM(D17:D20)</f>
        <v>761900</v>
      </c>
    </row>
    <row r="22" spans="1:8">
      <c r="A22" s="147" t="s">
        <v>5</v>
      </c>
      <c r="B22" s="148"/>
      <c r="C22" s="148"/>
      <c r="D22" s="12">
        <f>D23-D21</f>
        <v>190475</v>
      </c>
    </row>
    <row r="23" spans="1:8">
      <c r="A23" s="149" t="s">
        <v>6</v>
      </c>
      <c r="B23" s="150"/>
      <c r="C23" s="151"/>
      <c r="D23" s="12">
        <f>D21/0.8</f>
        <v>952375</v>
      </c>
    </row>
    <row r="24" spans="1:8">
      <c r="A24" s="152" t="s">
        <v>7</v>
      </c>
      <c r="B24" s="153"/>
      <c r="C24" s="153"/>
      <c r="D24" s="12">
        <f>D23*19%</f>
        <v>180951.25</v>
      </c>
    </row>
    <row r="25" spans="1:8" ht="15.75" thickBot="1">
      <c r="A25" s="154" t="s">
        <v>8</v>
      </c>
      <c r="B25" s="155"/>
      <c r="C25" s="155"/>
      <c r="D25" s="13">
        <f>SUM(D23:D24)</f>
        <v>1133326.25</v>
      </c>
      <c r="E25" s="34">
        <f>D25</f>
        <v>1133326.25</v>
      </c>
    </row>
    <row r="26" spans="1:8" ht="15.75" thickBot="1"/>
    <row r="27" spans="1:8" ht="33" customHeight="1">
      <c r="A27" s="1" t="s">
        <v>69</v>
      </c>
      <c r="B27" s="141" t="s">
        <v>11</v>
      </c>
      <c r="C27" s="142"/>
      <c r="D27" s="143"/>
    </row>
    <row r="28" spans="1:8">
      <c r="A28" s="2" t="s">
        <v>0</v>
      </c>
      <c r="B28" s="3" t="s">
        <v>1</v>
      </c>
      <c r="C28" s="3" t="s">
        <v>2</v>
      </c>
      <c r="D28" s="4" t="s">
        <v>3</v>
      </c>
    </row>
    <row r="29" spans="1:8">
      <c r="A29" s="5" t="s">
        <v>70</v>
      </c>
      <c r="B29" s="6">
        <v>42</v>
      </c>
      <c r="C29" s="7">
        <v>35000</v>
      </c>
      <c r="D29" s="8">
        <f>+B29*C29</f>
        <v>1470000</v>
      </c>
    </row>
    <row r="30" spans="1:8">
      <c r="A30" s="5" t="s">
        <v>40</v>
      </c>
      <c r="B30" s="9">
        <v>1</v>
      </c>
      <c r="C30" s="10">
        <v>50000</v>
      </c>
      <c r="D30" s="8">
        <f t="shared" ref="D30" si="2">+B30*C30</f>
        <v>50000</v>
      </c>
    </row>
    <row r="31" spans="1:8">
      <c r="A31" s="144" t="s">
        <v>4</v>
      </c>
      <c r="B31" s="145"/>
      <c r="C31" s="146"/>
      <c r="D31" s="12">
        <f>SUM(D29:D30)</f>
        <v>1520000</v>
      </c>
    </row>
    <row r="32" spans="1:8">
      <c r="A32" s="147" t="s">
        <v>5</v>
      </c>
      <c r="B32" s="148"/>
      <c r="C32" s="148"/>
      <c r="D32" s="12">
        <f>D33-D31</f>
        <v>380000</v>
      </c>
      <c r="H32" s="34"/>
    </row>
    <row r="33" spans="1:6">
      <c r="A33" s="149" t="s">
        <v>6</v>
      </c>
      <c r="B33" s="150"/>
      <c r="C33" s="151"/>
      <c r="D33" s="12">
        <f>D31/0.8</f>
        <v>1900000</v>
      </c>
    </row>
    <row r="34" spans="1:6">
      <c r="A34" s="152" t="s">
        <v>7</v>
      </c>
      <c r="B34" s="153"/>
      <c r="C34" s="153"/>
      <c r="D34" s="12">
        <f>D33*19%</f>
        <v>361000</v>
      </c>
    </row>
    <row r="35" spans="1:6" ht="15.75" thickBot="1">
      <c r="A35" s="154" t="s">
        <v>8</v>
      </c>
      <c r="B35" s="155"/>
      <c r="C35" s="155"/>
      <c r="D35" s="13">
        <f>SUM(D33:D34)</f>
        <v>2261000</v>
      </c>
      <c r="E35" s="34">
        <f>D35</f>
        <v>2261000</v>
      </c>
    </row>
    <row r="36" spans="1:6">
      <c r="E36" s="34">
        <f>SUM(E25:E35)</f>
        <v>3394326.25</v>
      </c>
      <c r="F36" s="34">
        <f>E36/1.19</f>
        <v>2852375</v>
      </c>
    </row>
    <row r="37" spans="1:6">
      <c r="E37" s="34">
        <f>E36+D13</f>
        <v>5265601.25</v>
      </c>
    </row>
    <row r="39" spans="1:6">
      <c r="D39" s="34"/>
    </row>
  </sheetData>
  <mergeCells count="18">
    <mergeCell ref="A13:C13"/>
    <mergeCell ref="B1:D1"/>
    <mergeCell ref="A9:C9"/>
    <mergeCell ref="A10:C10"/>
    <mergeCell ref="A11:C11"/>
    <mergeCell ref="A12:C12"/>
    <mergeCell ref="B15:D15"/>
    <mergeCell ref="A21:C21"/>
    <mergeCell ref="A22:C22"/>
    <mergeCell ref="A23:C23"/>
    <mergeCell ref="A24:C24"/>
    <mergeCell ref="A34:C34"/>
    <mergeCell ref="A35:C35"/>
    <mergeCell ref="A25:C25"/>
    <mergeCell ref="B27:D27"/>
    <mergeCell ref="A31:C31"/>
    <mergeCell ref="A32:C32"/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FORMACION 70,000,000</vt:lpstr>
      <vt:lpstr>BIENESTAR 80,000,000</vt:lpstr>
      <vt:lpstr>REPRESENTACION 6,000,000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42763078</cp:lastModifiedBy>
  <dcterms:created xsi:type="dcterms:W3CDTF">2022-02-01T21:33:33Z</dcterms:created>
  <dcterms:modified xsi:type="dcterms:W3CDTF">2022-07-22T21:00:57Z</dcterms:modified>
</cp:coreProperties>
</file>