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6\Publica\SST\SG-SST_2022\3. Ejecucion del Sistema\"/>
    </mc:Choice>
  </mc:AlternateContent>
  <xr:revisionPtr revIDLastSave="0" documentId="8_{EE7FAB0E-9F04-4A4E-A308-0A8F66AA035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Gráfico1" sheetId="3" r:id="rId1"/>
    <sheet name="DATOS" sheetId="1" r:id="rId2"/>
    <sheet name="TABULACIÓN" sheetId="2" r:id="rId3"/>
  </sheets>
  <externalReferences>
    <externalReference r:id="rId4"/>
  </externalReferences>
  <definedNames>
    <definedName name="_xlnm._FilterDatabase" localSheetId="1" hidden="1">DATOS!$A$5:$AR$42</definedName>
    <definedName name="SOLTERO" localSheetId="1">DATOS!#REF!</definedName>
    <definedName name="SOLTERO">DATOS!#REF!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M8" i="2"/>
  <c r="M7" i="2"/>
  <c r="M6" i="2"/>
  <c r="H32" i="2"/>
  <c r="H33" i="2"/>
  <c r="C30" i="2"/>
  <c r="C31" i="2"/>
  <c r="C32" i="2"/>
  <c r="C33" i="2"/>
  <c r="C34" i="2"/>
  <c r="C35" i="2"/>
  <c r="C36" i="2"/>
  <c r="C37" i="2"/>
  <c r="C38" i="2"/>
  <c r="C39" i="2"/>
  <c r="C29" i="2"/>
  <c r="H6" i="2"/>
  <c r="C62" i="2"/>
  <c r="C61" i="2"/>
  <c r="C60" i="2"/>
  <c r="C59" i="2"/>
  <c r="C58" i="2"/>
  <c r="M59" i="2"/>
  <c r="M61" i="2"/>
  <c r="M60" i="2"/>
  <c r="H63" i="2"/>
  <c r="H61" i="2"/>
  <c r="H60" i="2"/>
  <c r="H58" i="2"/>
  <c r="H59" i="2"/>
  <c r="H31" i="2"/>
  <c r="H30" i="2"/>
  <c r="H29" i="2"/>
  <c r="H7" i="2"/>
  <c r="H8" i="2"/>
  <c r="H9" i="2"/>
  <c r="H10" i="2"/>
  <c r="H11" i="2"/>
  <c r="H12" i="2"/>
  <c r="C6" i="2"/>
  <c r="C7" i="2"/>
  <c r="C40" i="2" l="1"/>
  <c r="D37" i="2" s="1"/>
  <c r="M12" i="2"/>
  <c r="N11" i="2" s="1"/>
  <c r="M29" i="2"/>
  <c r="M33" i="2"/>
  <c r="I59" i="2"/>
  <c r="I60" i="2"/>
  <c r="I58" i="2"/>
  <c r="M31" i="2"/>
  <c r="M30" i="2"/>
  <c r="M34" i="2"/>
  <c r="I61" i="2"/>
  <c r="H62" i="2"/>
  <c r="I62" i="2" s="1"/>
  <c r="M62" i="2"/>
  <c r="N58" i="2" s="1"/>
  <c r="C63" i="2"/>
  <c r="D62" i="2" s="1"/>
  <c r="H34" i="2"/>
  <c r="I30" i="2" s="1"/>
  <c r="H13" i="2"/>
  <c r="I8" i="2" s="1"/>
  <c r="C8" i="2"/>
  <c r="D7" i="2" s="1"/>
  <c r="M10" i="2" l="1"/>
  <c r="N10" i="2" s="1"/>
  <c r="N6" i="2"/>
  <c r="N7" i="2"/>
  <c r="N9" i="2"/>
  <c r="N8" i="2"/>
  <c r="N29" i="2"/>
  <c r="N33" i="2"/>
  <c r="N31" i="2"/>
  <c r="N30" i="2"/>
  <c r="M32" i="2"/>
  <c r="N32" i="2" s="1"/>
  <c r="D31" i="2"/>
  <c r="D32" i="2"/>
  <c r="D35" i="2"/>
  <c r="D29" i="2"/>
  <c r="D38" i="2"/>
  <c r="D34" i="2"/>
  <c r="D39" i="2"/>
  <c r="D33" i="2"/>
  <c r="I9" i="2"/>
  <c r="I6" i="2"/>
  <c r="I10" i="2"/>
  <c r="I7" i="2"/>
  <c r="I12" i="2"/>
  <c r="D60" i="2"/>
  <c r="D59" i="2"/>
  <c r="D58" i="2"/>
  <c r="D30" i="2"/>
  <c r="I11" i="2"/>
  <c r="D61" i="2"/>
  <c r="D36" i="2"/>
  <c r="N61" i="2"/>
  <c r="N60" i="2"/>
  <c r="N59" i="2"/>
  <c r="I29" i="2"/>
  <c r="I31" i="2"/>
  <c r="I32" i="2"/>
  <c r="I33" i="2"/>
  <c r="D6" i="2"/>
  <c r="D8" i="2" s="1"/>
  <c r="I63" i="2"/>
  <c r="N12" i="2" l="1"/>
  <c r="N34" i="2"/>
  <c r="I13" i="2"/>
  <c r="D63" i="2"/>
  <c r="D40" i="2"/>
  <c r="I34" i="2"/>
  <c r="N62" i="2"/>
</calcChain>
</file>

<file path=xl/sharedStrings.xml><?xml version="1.0" encoding="utf-8"?>
<sst xmlns="http://schemas.openxmlformats.org/spreadsheetml/2006/main" count="755" uniqueCount="256">
  <si>
    <t>NOMBRE COMPLETO</t>
  </si>
  <si>
    <t>TIPO DE SANGRE</t>
  </si>
  <si>
    <t>EPS</t>
  </si>
  <si>
    <t>AFP</t>
  </si>
  <si>
    <t xml:space="preserve">ARL </t>
  </si>
  <si>
    <t xml:space="preserve">CARGO </t>
  </si>
  <si>
    <t>GENERO</t>
  </si>
  <si>
    <t xml:space="preserve">IDENTIFICACIÓN </t>
  </si>
  <si>
    <t xml:space="preserve">FECHA DE NACIMIENTO </t>
  </si>
  <si>
    <t xml:space="preserve">DÍA </t>
  </si>
  <si>
    <t xml:space="preserve">MES </t>
  </si>
  <si>
    <t xml:space="preserve">AÑO </t>
  </si>
  <si>
    <t>EDAD</t>
  </si>
  <si>
    <t>MASCULINO</t>
  </si>
  <si>
    <t xml:space="preserve">FEMENINO </t>
  </si>
  <si>
    <t>CCF</t>
  </si>
  <si>
    <t xml:space="preserve">SEGURIDAD SOCIAL </t>
  </si>
  <si>
    <t xml:space="preserve">CENTRO O LUGAR DE TRABAJO </t>
  </si>
  <si>
    <t xml:space="preserve">TELEFONOS </t>
  </si>
  <si>
    <t>FIJO</t>
  </si>
  <si>
    <t xml:space="preserve">CELULAR </t>
  </si>
  <si>
    <t xml:space="preserve">INFORMACIÓN FAMILIAR </t>
  </si>
  <si>
    <t xml:space="preserve">NOMBRE COMPLETO DEL CONYUGUE </t>
  </si>
  <si>
    <t xml:space="preserve">OCUPACIÓN CONYUGUE </t>
  </si>
  <si>
    <t xml:space="preserve">NUMERO DE HIJOS </t>
  </si>
  <si>
    <t xml:space="preserve">PERSONAS A CARGO </t>
  </si>
  <si>
    <t xml:space="preserve">NUMERO </t>
  </si>
  <si>
    <t xml:space="preserve">ACTIVO </t>
  </si>
  <si>
    <t xml:space="preserve">INACTIVO </t>
  </si>
  <si>
    <t>Nº</t>
  </si>
  <si>
    <t xml:space="preserve">PARENTESCO </t>
  </si>
  <si>
    <t>X</t>
  </si>
  <si>
    <t>SALUD TOTAL</t>
  </si>
  <si>
    <t>SURA</t>
  </si>
  <si>
    <t>AYUDANTE</t>
  </si>
  <si>
    <t xml:space="preserve">SISTEMA DE GESTIÓN DE LA SEGURIDAD Y SALUD EN EL TRABAJO </t>
  </si>
  <si>
    <t xml:space="preserve">CARACTERIZACIÓN DEL PERFIL SOCIODEMOGRÁFICO </t>
  </si>
  <si>
    <t xml:space="preserve">PERSONERÍA DE ITAGUI </t>
  </si>
  <si>
    <t xml:space="preserve">ESTADO CIVIL </t>
  </si>
  <si>
    <t xml:space="preserve">ESTRATO DE LA VIVIENDA </t>
  </si>
  <si>
    <t xml:space="preserve">FECHA DE INGRESO A LA EMPRESA </t>
  </si>
  <si>
    <t xml:space="preserve">DIRECCIÓN Y BARRIO DONDE VIVE </t>
  </si>
  <si>
    <t xml:space="preserve">ESTADO DEL CONTRATO </t>
  </si>
  <si>
    <t xml:space="preserve">TIPO DE VIVIENDA </t>
  </si>
  <si>
    <t xml:space="preserve">PROPIA </t>
  </si>
  <si>
    <t xml:space="preserve">EN ARRIENDO </t>
  </si>
  <si>
    <t xml:space="preserve">FAMILIAR </t>
  </si>
  <si>
    <t xml:space="preserve">TIPO DE CONTRATACIÓN </t>
  </si>
  <si>
    <t>ÚLTIMO NIVEL DE ESCOLARIDAD</t>
  </si>
  <si>
    <t>COLFONDOS</t>
  </si>
  <si>
    <t xml:space="preserve">TABLAS Y GRÁFICOS PERFIL SOCIODEMOGRÁFICO </t>
  </si>
  <si>
    <t>Género</t>
  </si>
  <si>
    <t>No. encuestados</t>
  </si>
  <si>
    <t>%</t>
  </si>
  <si>
    <t xml:space="preserve">Estado Civil </t>
  </si>
  <si>
    <t>Agrupación por edades</t>
  </si>
  <si>
    <t xml:space="preserve">Femenino </t>
  </si>
  <si>
    <t>Soltero(a)</t>
  </si>
  <si>
    <t xml:space="preserve">Entre 18 y 25 años </t>
  </si>
  <si>
    <t xml:space="preserve">Masculino </t>
  </si>
  <si>
    <t>Casado(a)</t>
  </si>
  <si>
    <t xml:space="preserve">Entre 26 y 35 años </t>
  </si>
  <si>
    <t>Total</t>
  </si>
  <si>
    <t xml:space="preserve">Unión libre </t>
  </si>
  <si>
    <t xml:space="preserve">Entre 36 y 45 años </t>
  </si>
  <si>
    <t xml:space="preserve">Separado(a) </t>
  </si>
  <si>
    <t>Entre 46 y 55 años</t>
  </si>
  <si>
    <t>Viudo(a)</t>
  </si>
  <si>
    <t>Más de 56 años</t>
  </si>
  <si>
    <t>Divorciado (a)</t>
  </si>
  <si>
    <t>No Responde</t>
  </si>
  <si>
    <t xml:space="preserve">Nivel Educativo </t>
  </si>
  <si>
    <t>Estrato Socioeconómico</t>
  </si>
  <si>
    <t>Antigüedad en la empresa</t>
  </si>
  <si>
    <t>Primaria completa</t>
  </si>
  <si>
    <t>Entre 1 y 2</t>
  </si>
  <si>
    <t>Menos de un año (-1)</t>
  </si>
  <si>
    <t>Primaria Incompleta</t>
  </si>
  <si>
    <t>Entre 3 y 4</t>
  </si>
  <si>
    <t>Entre 1 y 5 años</t>
  </si>
  <si>
    <t xml:space="preserve">Bachillerato incompleto </t>
  </si>
  <si>
    <t>Entre 5 Y 6</t>
  </si>
  <si>
    <t>Entre 6 y 10 años</t>
  </si>
  <si>
    <t xml:space="preserve">Bachillerato completo </t>
  </si>
  <si>
    <t>Finca</t>
  </si>
  <si>
    <t xml:space="preserve">Mas de 10 años </t>
  </si>
  <si>
    <t>Técnico / tecnólogo incompleto</t>
  </si>
  <si>
    <t>Técnico / tecnólogo completo</t>
  </si>
  <si>
    <t>Profesional completo</t>
  </si>
  <si>
    <t>Profesional incompleto</t>
  </si>
  <si>
    <t>Post-Grado Completo</t>
  </si>
  <si>
    <t>Post-Grado Incompleto</t>
  </si>
  <si>
    <t>No responde</t>
  </si>
  <si>
    <t>Tipo de Contratacion</t>
  </si>
  <si>
    <t>No. De personas a cargo</t>
  </si>
  <si>
    <t>Tipo De Vivienda</t>
  </si>
  <si>
    <t>Prestacion de Servicios</t>
  </si>
  <si>
    <t xml:space="preserve">Provisional </t>
  </si>
  <si>
    <t>1 a 2</t>
  </si>
  <si>
    <t>Vivienda Propia</t>
  </si>
  <si>
    <t xml:space="preserve">Temporal de 1 año o mas </t>
  </si>
  <si>
    <t>3 a 4</t>
  </si>
  <si>
    <t>Vivienda en Arriendo</t>
  </si>
  <si>
    <t>Termino Indefinido</t>
  </si>
  <si>
    <t>5 a 6</t>
  </si>
  <si>
    <t>Vivienda Familiar</t>
  </si>
  <si>
    <t>Libre nombramiento</t>
  </si>
  <si>
    <t xml:space="preserve">7 o mas </t>
  </si>
  <si>
    <t>AÑO</t>
  </si>
  <si>
    <t>DIANA PATRICIA LONDOÑO PARRA</t>
  </si>
  <si>
    <t>B+</t>
  </si>
  <si>
    <t>COLMENA</t>
  </si>
  <si>
    <t>COMFENALCO</t>
  </si>
  <si>
    <t>PERSONERIA</t>
  </si>
  <si>
    <t>ABOGADA</t>
  </si>
  <si>
    <t>CARLOS ENRIQUE VELEZ BETANCOUR</t>
  </si>
  <si>
    <t>ABOGADO</t>
  </si>
  <si>
    <t>YUDI ALEJANDRA LOPEZ LONDOÑO</t>
  </si>
  <si>
    <t>O+</t>
  </si>
  <si>
    <t>PROTECCIÓN</t>
  </si>
  <si>
    <t>Cra 63C # 27-63 BARILOCHE</t>
  </si>
  <si>
    <t>LAURA MELISSA LOPERA MORALES</t>
  </si>
  <si>
    <t>PORVENIER</t>
  </si>
  <si>
    <t>Cra 55 # 53A-35 Apto 2815 Las Acacias</t>
  </si>
  <si>
    <t>WENDY VANESA CASTAÑEDA HERRERA</t>
  </si>
  <si>
    <r>
      <t xml:space="preserve">Código: </t>
    </r>
    <r>
      <rPr>
        <sz val="11"/>
        <color theme="1"/>
        <rFont val="Calibri"/>
        <family val="2"/>
        <scheme val="minor"/>
      </rPr>
      <t>CPSD - 01</t>
    </r>
  </si>
  <si>
    <r>
      <t xml:space="preserve">Versión: </t>
    </r>
    <r>
      <rPr>
        <sz val="11"/>
        <color theme="1"/>
        <rFont val="Calibri"/>
        <family val="2"/>
        <scheme val="minor"/>
      </rPr>
      <t>01</t>
    </r>
  </si>
  <si>
    <r>
      <t xml:space="preserve">Fecha: </t>
    </r>
    <r>
      <rPr>
        <sz val="11"/>
        <color theme="1"/>
        <rFont val="Calibri"/>
        <family val="2"/>
        <scheme val="minor"/>
      </rPr>
      <t>15/11/2018</t>
    </r>
  </si>
  <si>
    <t>Calle 70 # 53-46 El Guayabo</t>
  </si>
  <si>
    <t>ESPOSO</t>
  </si>
  <si>
    <t>-</t>
  </si>
  <si>
    <t>YESID EDUARDO ASSIA CABALLERO</t>
  </si>
  <si>
    <t>SST</t>
  </si>
  <si>
    <t>Cra 50A # 73A-39 Apto 501 Santa Maria</t>
  </si>
  <si>
    <t>Cra 50A # 31-83 Apto 501 Santa Maria</t>
  </si>
  <si>
    <t>LEY ALEXANDRA GUTIERREZ HERRERA</t>
  </si>
  <si>
    <t>INGENIERA CIVIL</t>
  </si>
  <si>
    <t>CONYUGUE - HIJO</t>
  </si>
  <si>
    <r>
      <rPr>
        <b/>
        <sz val="10"/>
        <color theme="1"/>
        <rFont val="Calibri"/>
        <family val="2"/>
        <scheme val="minor"/>
      </rPr>
      <t>Código:</t>
    </r>
    <r>
      <rPr>
        <sz val="10"/>
        <color theme="1"/>
        <rFont val="Calibri"/>
        <family val="2"/>
        <scheme val="minor"/>
      </rPr>
      <t xml:space="preserve"> TGPSD - 01</t>
    </r>
  </si>
  <si>
    <r>
      <rPr>
        <b/>
        <sz val="10"/>
        <color theme="1"/>
        <rFont val="Calibri"/>
        <family val="2"/>
        <scheme val="minor"/>
      </rPr>
      <t>Versión:</t>
    </r>
    <r>
      <rPr>
        <sz val="10"/>
        <color theme="1"/>
        <rFont val="Calibri"/>
        <family val="2"/>
        <scheme val="minor"/>
      </rPr>
      <t xml:space="preserve"> 01</t>
    </r>
  </si>
  <si>
    <r>
      <rPr>
        <b/>
        <sz val="10"/>
        <color theme="1"/>
        <rFont val="Calibri"/>
        <family val="2"/>
        <scheme val="minor"/>
      </rPr>
      <t xml:space="preserve">Fecha: </t>
    </r>
    <r>
      <rPr>
        <sz val="10"/>
        <color theme="1"/>
        <rFont val="Calibri"/>
        <family val="2"/>
        <scheme val="minor"/>
      </rPr>
      <t>15/11/2018</t>
    </r>
  </si>
  <si>
    <t>DIANA MARIA MEJIA T</t>
  </si>
  <si>
    <t>A+</t>
  </si>
  <si>
    <t>COLPENSIONES</t>
  </si>
  <si>
    <t>COMFAMA</t>
  </si>
  <si>
    <t>AUXILIAR ADMINISTRATIVA</t>
  </si>
  <si>
    <t>Calle 66 # 44B-21 La Esmeralda</t>
  </si>
  <si>
    <t>JUAN BUSTAMANTE PEREZ</t>
  </si>
  <si>
    <t>COMERCIANTE</t>
  </si>
  <si>
    <t>HIJA</t>
  </si>
  <si>
    <t>KATHERINE LOPEZ ROLDAN</t>
  </si>
  <si>
    <t>SANITAS</t>
  </si>
  <si>
    <t>SECRETARIA EJECUTIVA</t>
  </si>
  <si>
    <t>Cra 69 # 28-85 Interior 102 San Francisco</t>
  </si>
  <si>
    <t>PADRE - MADRE</t>
  </si>
  <si>
    <t>JUAN CARLOS GOMEZ LOPEZ</t>
  </si>
  <si>
    <t>JEFE DE CONTROL INTERNO</t>
  </si>
  <si>
    <t>Cra 62 # 38A SUR-12 Pradito</t>
  </si>
  <si>
    <t>CLEOME CORPUS RIVERA</t>
  </si>
  <si>
    <t>CONTADORA</t>
  </si>
  <si>
    <t>HIJOS</t>
  </si>
  <si>
    <t>MARIA OLIVA LONDOÑO ALZATE</t>
  </si>
  <si>
    <t>PROFESIONAL UNIVERSITARIO</t>
  </si>
  <si>
    <t>Calle 75 A Sur # 52 F 90 Suramerica</t>
  </si>
  <si>
    <t>x</t>
  </si>
  <si>
    <t>MANUELA VELEZ L</t>
  </si>
  <si>
    <t>JANETH ASTRID GUTIERREZ A</t>
  </si>
  <si>
    <t>NUEVA EPS</t>
  </si>
  <si>
    <t>Carrera 55 # 53A-35 Acacias</t>
  </si>
  <si>
    <t>GILDARDO ANTONIO RESTREPO U</t>
  </si>
  <si>
    <t xml:space="preserve">OPERARIO DE PINZAS </t>
  </si>
  <si>
    <t>HIJOS - MADRE</t>
  </si>
  <si>
    <t>LISS MAYIBETH DUARTE VASQUEZ</t>
  </si>
  <si>
    <t>DELEGADA PENAL Y FAMILIA</t>
  </si>
  <si>
    <t>Calle 80 # 58-61 Santa Maria</t>
  </si>
  <si>
    <t>MARTHA LUCIA ESCOBAR TOBON</t>
  </si>
  <si>
    <t>Calle 37B Sur # 27-17 loma de las Brujas</t>
  </si>
  <si>
    <t>OSCAR LUIS ARNACHE OLMOS</t>
  </si>
  <si>
    <t>JORGE IVAN ISAZA BUSTAMANTE</t>
  </si>
  <si>
    <t>O-</t>
  </si>
  <si>
    <t>PERSONERO ENCARGADO</t>
  </si>
  <si>
    <t>Calle 48 Sur # 40-55 Sensorial</t>
  </si>
  <si>
    <t>CAROLINA BETANCOURT CEBALLOS</t>
  </si>
  <si>
    <t>BACTERIOLOGA</t>
  </si>
  <si>
    <t>RODOLFO ALEXANDER MIRA PEREZ</t>
  </si>
  <si>
    <t>Calle 45F # 76-68 Apto 302 Velodromo</t>
  </si>
  <si>
    <t>JULIANA VICTORIA LONDOÑO MEDIA</t>
  </si>
  <si>
    <t>LINA MARCELA CANO HOYOS</t>
  </si>
  <si>
    <t>SECRETARIA GENERAL</t>
  </si>
  <si>
    <t>Calle 37 # 63B-02 Conquistadores</t>
  </si>
  <si>
    <t>YEIMI VIVIANA MONTOYA SUAZA</t>
  </si>
  <si>
    <t>COMUNICADORA</t>
  </si>
  <si>
    <t>Calle 34B # 53-26 Samaria 1</t>
  </si>
  <si>
    <t>Calle 36B Sur # 77-41 Int 205</t>
  </si>
  <si>
    <t>ANTIGÜEDAD EN EL CARGO (AÑO)</t>
  </si>
  <si>
    <t>MARIA JOSE OCAMPO BEDOYA</t>
  </si>
  <si>
    <t>GILSON ALBERTO BEDOYA PEREZ</t>
  </si>
  <si>
    <t>CONFAMA</t>
  </si>
  <si>
    <t xml:space="preserve">Carrera 49C # 59-19 El Rosario </t>
  </si>
  <si>
    <t>PADRES</t>
  </si>
  <si>
    <t>YANETH QUINTERO SALAS</t>
  </si>
  <si>
    <t>Calle 36 # 64-110 Apto 312 Ditaires</t>
  </si>
  <si>
    <t>GERMAN HARVEY GUTIERREZ</t>
  </si>
  <si>
    <t>EMPLEADO</t>
  </si>
  <si>
    <t>LAURA JULIETH CAMPU GIL</t>
  </si>
  <si>
    <t>Carrera 83 # 44B-26 La America</t>
  </si>
  <si>
    <t>ALEIDA MARIA VARGAS G</t>
  </si>
  <si>
    <t>Carrera 49 # 48-15</t>
  </si>
  <si>
    <t>SANDRO ALEXI LOPEZ</t>
  </si>
  <si>
    <t>TECNICO</t>
  </si>
  <si>
    <t>CINDY YULIANA RIOS MUÑOZ</t>
  </si>
  <si>
    <t>Carrera 75 DA # 2B Sur -320 Belen La mota</t>
  </si>
  <si>
    <t>LUIS EDUARDO GRAJALES</t>
  </si>
  <si>
    <t>LISETH VALENTINA LOPEZ GIL</t>
  </si>
  <si>
    <t>Calle 83 A Sur # 57-271 Apto 102 San Diego</t>
  </si>
  <si>
    <t>LUIS FERNANDO GAVIRIA LOPEZ</t>
  </si>
  <si>
    <t>+</t>
  </si>
  <si>
    <t>Carrera 69B # 31-56 San gabriel</t>
  </si>
  <si>
    <t>YENY VANESSA HERRERA HERNANDEZ</t>
  </si>
  <si>
    <t>ISABEL CRISTINA RUIZ CARDONA</t>
  </si>
  <si>
    <t>Calle 38 # 40-71 La Independencia</t>
  </si>
  <si>
    <t>JADISON BUSTAMANTE GALIANO</t>
  </si>
  <si>
    <t>Carrera 53A # 55 23 Las Acacias</t>
  </si>
  <si>
    <t>ADRIANA MARIA CATAÑO MUÑOZ</t>
  </si>
  <si>
    <t>Calle 53 # 55A 67 Itagui Central</t>
  </si>
  <si>
    <t>LUIS E VELAZQUEZ GOMEZ</t>
  </si>
  <si>
    <t>CONDUCTOR</t>
  </si>
  <si>
    <t>Carrera 59a # 61 12 TERRANOVA</t>
  </si>
  <si>
    <t>ALBA N HINCAPIE OCHOA</t>
  </si>
  <si>
    <t>AMA DE CASA</t>
  </si>
  <si>
    <t>ESPOSA - HIJO</t>
  </si>
  <si>
    <t>ANDREA TANGARIFE CANO</t>
  </si>
  <si>
    <t>Calle 44B Sur # 42B 57 Apto 201</t>
  </si>
  <si>
    <t>JHON JAIRO CHICA SALGADO</t>
  </si>
  <si>
    <t xml:space="preserve">PERSONERO  </t>
  </si>
  <si>
    <t>Calle 50 # 50 47 Interrior 101, Parque</t>
  </si>
  <si>
    <t>JUAN CARLOS GARCIA GOMEZ</t>
  </si>
  <si>
    <t>SERVICIOS GENERALES</t>
  </si>
  <si>
    <t>Calle 45 # 34 76 Buenos aires</t>
  </si>
  <si>
    <t>NORELIA ZULUAGA DUQUE</t>
  </si>
  <si>
    <t>EMPLEADA</t>
  </si>
  <si>
    <t>JUAN PABLO GALLEGO GIRALDO</t>
  </si>
  <si>
    <t xml:space="preserve">SURA </t>
  </si>
  <si>
    <t>Calle 46 # 333-74 Buenos Aires</t>
  </si>
  <si>
    <t>PADRES - HIJO</t>
  </si>
  <si>
    <t>LUZ AMPARO ORTIZ LONDOÑO</t>
  </si>
  <si>
    <t>Calle 13C Sur # 53 87</t>
  </si>
  <si>
    <t>NEFTALI RAMIREZ V</t>
  </si>
  <si>
    <t>PENSIONADO</t>
  </si>
  <si>
    <t>MIGUEL ANTONIO CASTRILLON LONDOÑO</t>
  </si>
  <si>
    <t>AUXILIAR ADMINISTRATIVO</t>
  </si>
  <si>
    <t>Calle 77 # 52A 58 Santa María 2</t>
  </si>
  <si>
    <t>PIUSMENY GOMEZ DUQUE</t>
  </si>
  <si>
    <t>CURA</t>
  </si>
  <si>
    <t>Calle 75ABS # 52D-32 Sector Suramericana</t>
  </si>
  <si>
    <t>NIETO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</si>
</sst>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3">
    <xf numFmtId="0" fontId="0" fillId="0" borderId="0" xfId="0"/>
    <xf numFmtId="0" fontId="4" fillId="2" borderId="0" xfId="0" applyFont="1" applyFill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1" applyNumberFormat="1" applyFont="1" applyFill="1" applyBorder="1" applyAlignment="1">
      <alignment horizontal="left" vertical="center"/>
    </xf>
    <xf numFmtId="0" fontId="4" fillId="2" borderId="0" xfId="1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0" fillId="0" borderId="1" xfId="0" applyNumberFormat="1" applyFont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left"/>
    </xf>
    <xf numFmtId="14" fontId="0" fillId="2" borderId="0" xfId="0" applyNumberFormat="1" applyFont="1" applyFill="1" applyBorder="1" applyAlignment="1">
      <alignment horizontal="left"/>
    </xf>
    <xf numFmtId="0" fontId="0" fillId="2" borderId="0" xfId="0" applyFont="1" applyFill="1" applyBorder="1"/>
    <xf numFmtId="0" fontId="0" fillId="2" borderId="0" xfId="1" applyNumberFormat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28" xfId="0" applyFont="1" applyBorder="1"/>
    <xf numFmtId="0" fontId="5" fillId="0" borderId="0" xfId="0" applyFont="1" applyBorder="1"/>
    <xf numFmtId="0" fontId="5" fillId="0" borderId="29" xfId="0" applyFont="1" applyBorder="1"/>
    <xf numFmtId="0" fontId="7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top" wrapText="1"/>
    </xf>
    <xf numFmtId="0" fontId="8" fillId="0" borderId="6" xfId="0" applyFont="1" applyBorder="1" applyAlignment="1">
      <alignment horizontal="center" wrapText="1"/>
    </xf>
    <xf numFmtId="9" fontId="8" fillId="0" borderId="34" xfId="2" applyFont="1" applyBorder="1" applyAlignment="1">
      <alignment horizontal="center" wrapText="1"/>
    </xf>
    <xf numFmtId="9" fontId="8" fillId="0" borderId="0" xfId="2" applyFont="1" applyBorder="1" applyAlignment="1">
      <alignment horizontal="center" wrapText="1"/>
    </xf>
    <xf numFmtId="9" fontId="8" fillId="0" borderId="34" xfId="0" applyNumberFormat="1" applyFont="1" applyBorder="1" applyAlignment="1">
      <alignment horizontal="center" vertical="top" wrapText="1"/>
    </xf>
    <xf numFmtId="0" fontId="8" fillId="0" borderId="3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9" fontId="8" fillId="0" borderId="34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9" fontId="8" fillId="0" borderId="21" xfId="2" applyFont="1" applyBorder="1" applyAlignment="1">
      <alignment horizontal="center" wrapText="1"/>
    </xf>
    <xf numFmtId="9" fontId="8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9" fontId="5" fillId="0" borderId="27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0" fontId="5" fillId="0" borderId="20" xfId="0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9" fontId="5" fillId="0" borderId="2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9" fontId="8" fillId="0" borderId="34" xfId="2" applyNumberFormat="1" applyFont="1" applyBorder="1" applyAlignment="1">
      <alignment horizontal="center" vertical="center" wrapText="1"/>
    </xf>
    <xf numFmtId="9" fontId="8" fillId="0" borderId="0" xfId="2" applyNumberFormat="1" applyFont="1" applyBorder="1" applyAlignment="1">
      <alignment horizontal="center" vertical="top" wrapText="1"/>
    </xf>
    <xf numFmtId="9" fontId="8" fillId="0" borderId="34" xfId="2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/>
    </xf>
    <xf numFmtId="0" fontId="8" fillId="0" borderId="20" xfId="0" applyFont="1" applyBorder="1" applyAlignment="1">
      <alignment vertical="center" wrapText="1"/>
    </xf>
    <xf numFmtId="9" fontId="8" fillId="0" borderId="2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9" fontId="8" fillId="0" borderId="27" xfId="0" applyNumberFormat="1" applyFont="1" applyBorder="1" applyAlignment="1">
      <alignment horizontal="center" vertical="center" wrapText="1"/>
    </xf>
    <xf numFmtId="9" fontId="8" fillId="0" borderId="0" xfId="0" applyNumberFormat="1" applyFont="1" applyBorder="1" applyAlignment="1">
      <alignment horizontal="center" vertical="top" wrapText="1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horizontal="center" vertical="top" wrapText="1"/>
    </xf>
    <xf numFmtId="0" fontId="5" fillId="0" borderId="33" xfId="0" applyFont="1" applyBorder="1"/>
    <xf numFmtId="0" fontId="5" fillId="0" borderId="6" xfId="0" applyFont="1" applyBorder="1" applyAlignment="1">
      <alignment horizontal="center" vertical="top" wrapText="1"/>
    </xf>
    <xf numFmtId="9" fontId="5" fillId="0" borderId="34" xfId="2" applyNumberFormat="1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9" fontId="5" fillId="0" borderId="3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9" fontId="5" fillId="0" borderId="21" xfId="2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9" fontId="5" fillId="0" borderId="21" xfId="0" applyNumberFormat="1" applyFont="1" applyBorder="1" applyAlignment="1">
      <alignment horizontal="center"/>
    </xf>
    <xf numFmtId="0" fontId="5" fillId="0" borderId="22" xfId="0" applyFont="1" applyBorder="1" applyAlignment="1"/>
    <xf numFmtId="0" fontId="5" fillId="0" borderId="22" xfId="0" applyFont="1" applyBorder="1" applyAlignment="1">
      <alignment horizontal="center"/>
    </xf>
    <xf numFmtId="0" fontId="5" fillId="0" borderId="31" xfId="0" applyFont="1" applyBorder="1"/>
    <xf numFmtId="0" fontId="5" fillId="0" borderId="32" xfId="0" applyFont="1" applyBorder="1"/>
    <xf numFmtId="0" fontId="5" fillId="0" borderId="30" xfId="0" applyFont="1" applyBorder="1"/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DATOS!$C$1:$C$3</c:f>
              <c:strCache>
                <c:ptCount val="3"/>
                <c:pt idx="0">
                  <c:v>AÑO</c:v>
                </c:pt>
                <c:pt idx="1">
                  <c:v>2022</c:v>
                </c:pt>
                <c:pt idx="2">
                  <c:v>PERSONERÍA DE ITAGUI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DATOS!$C$4:$C$42</c:f>
              <c:numCache>
                <c:formatCode>General</c:formatCode>
                <c:ptCount val="39"/>
                <c:pt idx="0">
                  <c:v>0</c:v>
                </c:pt>
                <c:pt idx="2">
                  <c:v>43687508</c:v>
                </c:pt>
                <c:pt idx="3">
                  <c:v>43169968</c:v>
                </c:pt>
                <c:pt idx="4">
                  <c:v>115440646</c:v>
                </c:pt>
                <c:pt idx="5">
                  <c:v>1001418527</c:v>
                </c:pt>
                <c:pt idx="6">
                  <c:v>88273324</c:v>
                </c:pt>
                <c:pt idx="7">
                  <c:v>43079638</c:v>
                </c:pt>
                <c:pt idx="8">
                  <c:v>1037628517</c:v>
                </c:pt>
                <c:pt idx="9">
                  <c:v>71682763</c:v>
                </c:pt>
                <c:pt idx="10">
                  <c:v>42763078</c:v>
                </c:pt>
                <c:pt idx="11">
                  <c:v>43833794</c:v>
                </c:pt>
                <c:pt idx="12">
                  <c:v>1036631306</c:v>
                </c:pt>
                <c:pt idx="13">
                  <c:v>43722264</c:v>
                </c:pt>
                <c:pt idx="14">
                  <c:v>71374561</c:v>
                </c:pt>
                <c:pt idx="15">
                  <c:v>98644598</c:v>
                </c:pt>
                <c:pt idx="16">
                  <c:v>1037578184</c:v>
                </c:pt>
                <c:pt idx="17">
                  <c:v>43182030</c:v>
                </c:pt>
                <c:pt idx="18">
                  <c:v>1037751687</c:v>
                </c:pt>
                <c:pt idx="19">
                  <c:v>98621073</c:v>
                </c:pt>
                <c:pt idx="20">
                  <c:v>30348662</c:v>
                </c:pt>
                <c:pt idx="21">
                  <c:v>1017209643</c:v>
                </c:pt>
                <c:pt idx="22">
                  <c:v>43828905</c:v>
                </c:pt>
                <c:pt idx="23">
                  <c:v>1020444298</c:v>
                </c:pt>
                <c:pt idx="24">
                  <c:v>1040753428</c:v>
                </c:pt>
                <c:pt idx="25">
                  <c:v>70515972</c:v>
                </c:pt>
                <c:pt idx="26">
                  <c:v>1036631569</c:v>
                </c:pt>
                <c:pt idx="27">
                  <c:v>71272861</c:v>
                </c:pt>
                <c:pt idx="28">
                  <c:v>42766969</c:v>
                </c:pt>
                <c:pt idx="29">
                  <c:v>70502758</c:v>
                </c:pt>
                <c:pt idx="30">
                  <c:v>1037574532</c:v>
                </c:pt>
                <c:pt idx="31">
                  <c:v>16726606</c:v>
                </c:pt>
                <c:pt idx="32">
                  <c:v>70382173</c:v>
                </c:pt>
                <c:pt idx="33">
                  <c:v>1036669351</c:v>
                </c:pt>
                <c:pt idx="34">
                  <c:v>42753194</c:v>
                </c:pt>
                <c:pt idx="35">
                  <c:v>70501475</c:v>
                </c:pt>
                <c:pt idx="36">
                  <c:v>42751740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F-4FFD-92D8-A775EB281F9A}"/>
            </c:ext>
          </c:extLst>
        </c:ser>
        <c:ser>
          <c:idx val="1"/>
          <c:order val="1"/>
          <c:tx>
            <c:strRef>
              <c:f>DATOS!$D$1:$D$3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DATOS!$D$4:$D$42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8</c:v>
                </c:pt>
                <c:pt idx="4">
                  <c:v>16</c:v>
                </c:pt>
                <c:pt idx="5">
                  <c:v>20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23</c:v>
                </c:pt>
                <c:pt idx="11">
                  <c:v>23</c:v>
                </c:pt>
                <c:pt idx="12">
                  <c:v>5</c:v>
                </c:pt>
                <c:pt idx="14">
                  <c:v>9</c:v>
                </c:pt>
                <c:pt idx="15">
                  <c:v>12</c:v>
                </c:pt>
                <c:pt idx="16">
                  <c:v>26</c:v>
                </c:pt>
                <c:pt idx="17">
                  <c:v>28</c:v>
                </c:pt>
                <c:pt idx="18">
                  <c:v>26</c:v>
                </c:pt>
                <c:pt idx="19">
                  <c:v>4</c:v>
                </c:pt>
                <c:pt idx="20">
                  <c:v>17</c:v>
                </c:pt>
                <c:pt idx="21">
                  <c:v>14</c:v>
                </c:pt>
                <c:pt idx="22">
                  <c:v>15</c:v>
                </c:pt>
                <c:pt idx="24">
                  <c:v>1</c:v>
                </c:pt>
                <c:pt idx="25">
                  <c:v>23</c:v>
                </c:pt>
                <c:pt idx="26">
                  <c:v>31</c:v>
                </c:pt>
                <c:pt idx="27">
                  <c:v>26</c:v>
                </c:pt>
                <c:pt idx="28">
                  <c:v>23</c:v>
                </c:pt>
                <c:pt idx="29">
                  <c:v>15</c:v>
                </c:pt>
                <c:pt idx="30">
                  <c:v>14</c:v>
                </c:pt>
                <c:pt idx="31">
                  <c:v>26</c:v>
                </c:pt>
                <c:pt idx="32">
                  <c:v>6</c:v>
                </c:pt>
                <c:pt idx="33">
                  <c:v>7</c:v>
                </c:pt>
                <c:pt idx="34">
                  <c:v>25</c:v>
                </c:pt>
                <c:pt idx="35">
                  <c:v>25</c:v>
                </c:pt>
                <c:pt idx="3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F-4FFD-92D8-A775EB281F9A}"/>
            </c:ext>
          </c:extLst>
        </c:ser>
        <c:ser>
          <c:idx val="2"/>
          <c:order val="2"/>
          <c:tx>
            <c:strRef>
              <c:f>DATOS!$E$1:$E$3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DATOS!$E$4:$E$42</c:f>
              <c:numCache>
                <c:formatCode>General</c:formatCode>
                <c:ptCount val="39"/>
                <c:pt idx="1">
                  <c:v>0</c:v>
                </c:pt>
                <c:pt idx="2">
                  <c:v>1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1</c:v>
                </c:pt>
                <c:pt idx="17">
                  <c:v>12</c:v>
                </c:pt>
                <c:pt idx="18">
                  <c:v>6</c:v>
                </c:pt>
                <c:pt idx="19">
                  <c:v>10</c:v>
                </c:pt>
                <c:pt idx="20">
                  <c:v>12</c:v>
                </c:pt>
                <c:pt idx="21">
                  <c:v>1</c:v>
                </c:pt>
                <c:pt idx="22">
                  <c:v>7</c:v>
                </c:pt>
                <c:pt idx="24">
                  <c:v>8</c:v>
                </c:pt>
                <c:pt idx="25">
                  <c:v>7</c:v>
                </c:pt>
                <c:pt idx="26">
                  <c:v>25</c:v>
                </c:pt>
                <c:pt idx="27">
                  <c:v>5</c:v>
                </c:pt>
                <c:pt idx="28">
                  <c:v>6</c:v>
                </c:pt>
                <c:pt idx="29">
                  <c:v>1</c:v>
                </c:pt>
                <c:pt idx="30">
                  <c:v>8</c:v>
                </c:pt>
                <c:pt idx="31">
                  <c:v>4</c:v>
                </c:pt>
                <c:pt idx="32">
                  <c:v>11</c:v>
                </c:pt>
                <c:pt idx="33">
                  <c:v>12</c:v>
                </c:pt>
                <c:pt idx="34">
                  <c:v>10</c:v>
                </c:pt>
                <c:pt idx="35">
                  <c:v>2</c:v>
                </c:pt>
                <c:pt idx="3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7F-4FFD-92D8-A775EB281F9A}"/>
            </c:ext>
          </c:extLst>
        </c:ser>
        <c:ser>
          <c:idx val="3"/>
          <c:order val="3"/>
          <c:tx>
            <c:strRef>
              <c:f>DATOS!$F$1:$F$3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DATOS!$F$4:$F$42</c:f>
              <c:numCache>
                <c:formatCode>General</c:formatCode>
                <c:ptCount val="39"/>
                <c:pt idx="1">
                  <c:v>0</c:v>
                </c:pt>
                <c:pt idx="2">
                  <c:v>1976</c:v>
                </c:pt>
                <c:pt idx="3">
                  <c:v>1980</c:v>
                </c:pt>
                <c:pt idx="4">
                  <c:v>1992</c:v>
                </c:pt>
                <c:pt idx="5">
                  <c:v>2002</c:v>
                </c:pt>
                <c:pt idx="6">
                  <c:v>1984</c:v>
                </c:pt>
                <c:pt idx="7">
                  <c:v>1964</c:v>
                </c:pt>
                <c:pt idx="8">
                  <c:v>1993</c:v>
                </c:pt>
                <c:pt idx="9">
                  <c:v>1967</c:v>
                </c:pt>
                <c:pt idx="10">
                  <c:v>1964</c:v>
                </c:pt>
                <c:pt idx="11">
                  <c:v>1976</c:v>
                </c:pt>
                <c:pt idx="12">
                  <c:v>1990</c:v>
                </c:pt>
                <c:pt idx="14">
                  <c:v>1981</c:v>
                </c:pt>
                <c:pt idx="15">
                  <c:v>1976</c:v>
                </c:pt>
                <c:pt idx="16">
                  <c:v>1987</c:v>
                </c:pt>
                <c:pt idx="17">
                  <c:v>1982</c:v>
                </c:pt>
                <c:pt idx="18">
                  <c:v>1997</c:v>
                </c:pt>
                <c:pt idx="19">
                  <c:v>71</c:v>
                </c:pt>
                <c:pt idx="20">
                  <c:v>1969</c:v>
                </c:pt>
                <c:pt idx="21">
                  <c:v>1993</c:v>
                </c:pt>
                <c:pt idx="22">
                  <c:v>74</c:v>
                </c:pt>
                <c:pt idx="24">
                  <c:v>1996</c:v>
                </c:pt>
                <c:pt idx="25">
                  <c:v>1963</c:v>
                </c:pt>
                <c:pt idx="27">
                  <c:v>1982</c:v>
                </c:pt>
                <c:pt idx="28">
                  <c:v>1965</c:v>
                </c:pt>
                <c:pt idx="29">
                  <c:v>1956</c:v>
                </c:pt>
                <c:pt idx="30">
                  <c:v>1986</c:v>
                </c:pt>
                <c:pt idx="31">
                  <c:v>1966</c:v>
                </c:pt>
                <c:pt idx="32">
                  <c:v>1965</c:v>
                </c:pt>
                <c:pt idx="33">
                  <c:v>1996</c:v>
                </c:pt>
                <c:pt idx="34">
                  <c:v>1962</c:v>
                </c:pt>
                <c:pt idx="35">
                  <c:v>1956</c:v>
                </c:pt>
                <c:pt idx="36">
                  <c:v>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7F-4FFD-92D8-A775EB281F9A}"/>
            </c:ext>
          </c:extLst>
        </c:ser>
        <c:ser>
          <c:idx val="4"/>
          <c:order val="4"/>
          <c:tx>
            <c:strRef>
              <c:f>DATOS!$G$1:$G$3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DATOS!$G$4:$G$42</c:f>
              <c:numCache>
                <c:formatCode>General</c:formatCode>
                <c:ptCount val="39"/>
                <c:pt idx="0">
                  <c:v>0</c:v>
                </c:pt>
                <c:pt idx="2">
                  <c:v>46</c:v>
                </c:pt>
                <c:pt idx="3">
                  <c:v>41</c:v>
                </c:pt>
                <c:pt idx="4">
                  <c:v>30</c:v>
                </c:pt>
                <c:pt idx="5">
                  <c:v>19</c:v>
                </c:pt>
                <c:pt idx="6">
                  <c:v>37</c:v>
                </c:pt>
                <c:pt idx="7">
                  <c:v>57</c:v>
                </c:pt>
                <c:pt idx="8">
                  <c:v>28</c:v>
                </c:pt>
                <c:pt idx="9">
                  <c:v>54</c:v>
                </c:pt>
                <c:pt idx="10">
                  <c:v>57</c:v>
                </c:pt>
                <c:pt idx="11">
                  <c:v>45</c:v>
                </c:pt>
                <c:pt idx="12">
                  <c:v>31</c:v>
                </c:pt>
                <c:pt idx="13">
                  <c:v>53</c:v>
                </c:pt>
                <c:pt idx="14">
                  <c:v>40</c:v>
                </c:pt>
                <c:pt idx="15">
                  <c:v>45</c:v>
                </c:pt>
                <c:pt idx="16">
                  <c:v>35</c:v>
                </c:pt>
                <c:pt idx="17">
                  <c:v>39</c:v>
                </c:pt>
                <c:pt idx="18">
                  <c:v>24</c:v>
                </c:pt>
                <c:pt idx="19">
                  <c:v>50</c:v>
                </c:pt>
                <c:pt idx="20">
                  <c:v>52</c:v>
                </c:pt>
                <c:pt idx="21">
                  <c:v>29</c:v>
                </c:pt>
                <c:pt idx="22">
                  <c:v>47</c:v>
                </c:pt>
                <c:pt idx="23">
                  <c:v>31</c:v>
                </c:pt>
                <c:pt idx="24">
                  <c:v>25</c:v>
                </c:pt>
                <c:pt idx="25">
                  <c:v>58</c:v>
                </c:pt>
                <c:pt idx="27">
                  <c:v>39</c:v>
                </c:pt>
                <c:pt idx="28">
                  <c:v>55</c:v>
                </c:pt>
                <c:pt idx="29">
                  <c:v>66</c:v>
                </c:pt>
                <c:pt idx="30">
                  <c:v>35</c:v>
                </c:pt>
                <c:pt idx="31">
                  <c:v>55</c:v>
                </c:pt>
                <c:pt idx="32">
                  <c:v>56</c:v>
                </c:pt>
                <c:pt idx="33">
                  <c:v>25</c:v>
                </c:pt>
                <c:pt idx="34">
                  <c:v>40</c:v>
                </c:pt>
                <c:pt idx="35">
                  <c:v>66</c:v>
                </c:pt>
                <c:pt idx="3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7F-4FFD-92D8-A775EB281F9A}"/>
            </c:ext>
          </c:extLst>
        </c:ser>
        <c:ser>
          <c:idx val="5"/>
          <c:order val="5"/>
          <c:tx>
            <c:strRef>
              <c:f>DATOS!$H$1:$H$3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DATOS!$H$4:$H$42</c:f>
              <c:numCache>
                <c:formatCode>m/d/yyyy</c:formatCode>
                <c:ptCount val="39"/>
                <c:pt idx="0" formatCode="General">
                  <c:v>0</c:v>
                </c:pt>
                <c:pt idx="1">
                  <c:v>0</c:v>
                </c:pt>
                <c:pt idx="6" formatCode="General">
                  <c:v>0</c:v>
                </c:pt>
                <c:pt idx="9" formatCode="General">
                  <c:v>0</c:v>
                </c:pt>
                <c:pt idx="14">
                  <c:v>0</c:v>
                </c:pt>
                <c:pt idx="15">
                  <c:v>0</c:v>
                </c:pt>
                <c:pt idx="19">
                  <c:v>0</c:v>
                </c:pt>
                <c:pt idx="25">
                  <c:v>0</c:v>
                </c:pt>
                <c:pt idx="27">
                  <c:v>0</c:v>
                </c:pt>
                <c:pt idx="29" formatCode="General">
                  <c:v>0</c:v>
                </c:pt>
                <c:pt idx="31" formatCode="General">
                  <c:v>0</c:v>
                </c:pt>
                <c:pt idx="32">
                  <c:v>0</c:v>
                </c:pt>
                <c:pt idx="33" formatCode="General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7F-4FFD-92D8-A775EB281F9A}"/>
            </c:ext>
          </c:extLst>
        </c:ser>
        <c:ser>
          <c:idx val="6"/>
          <c:order val="6"/>
          <c:tx>
            <c:strRef>
              <c:f>DATOS!$I$1:$I$3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DATOS!$I$4:$I$42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8">
                  <c:v>0</c:v>
                </c:pt>
                <c:pt idx="30">
                  <c:v>0</c:v>
                </c:pt>
                <c:pt idx="34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7F-4FFD-92D8-A775EB281F9A}"/>
            </c:ext>
          </c:extLst>
        </c:ser>
        <c:ser>
          <c:idx val="7"/>
          <c:order val="7"/>
          <c:tx>
            <c:strRef>
              <c:f>DATOS!$J$1:$J$3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DATOS!$J$4:$J$42</c:f>
              <c:numCache>
                <c:formatCode>General</c:formatCode>
                <c:ptCount val="39"/>
                <c:pt idx="0">
                  <c:v>0</c:v>
                </c:pt>
                <c:pt idx="2" formatCode="m/d/yyyy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 formatCode="m/d/yyyy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7F-4FFD-92D8-A775EB281F9A}"/>
            </c:ext>
          </c:extLst>
        </c:ser>
        <c:ser>
          <c:idx val="8"/>
          <c:order val="8"/>
          <c:tx>
            <c:strRef>
              <c:f>DATOS!$K$1:$K$3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DATOS!$K$4:$K$42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7F-4FFD-92D8-A775EB281F9A}"/>
            </c:ext>
          </c:extLst>
        </c:ser>
        <c:ser>
          <c:idx val="9"/>
          <c:order val="9"/>
          <c:tx>
            <c:strRef>
              <c:f>DATOS!$L$1:$L$3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DATOS!$L$4:$L$42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7F-4FFD-92D8-A775EB281F9A}"/>
            </c:ext>
          </c:extLst>
        </c:ser>
        <c:ser>
          <c:idx val="10"/>
          <c:order val="10"/>
          <c:tx>
            <c:strRef>
              <c:f>DATOS!$M$1:$M$3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DATOS!$M$4:$M$42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7F-4FFD-92D8-A775EB281F9A}"/>
            </c:ext>
          </c:extLst>
        </c:ser>
        <c:ser>
          <c:idx val="11"/>
          <c:order val="11"/>
          <c:tx>
            <c:strRef>
              <c:f>DATOS!$N$1:$N$3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DATOS!$N$4:$N$42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67F-4FFD-92D8-A775EB281F9A}"/>
            </c:ext>
          </c:extLst>
        </c:ser>
        <c:ser>
          <c:idx val="12"/>
          <c:order val="12"/>
          <c:tx>
            <c:strRef>
              <c:f>DATOS!$O$1:$O$3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DATOS!$O$4:$O$42</c:f>
              <c:numCache>
                <c:formatCode>General</c:formatCode>
                <c:ptCount val="3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7F-4FFD-92D8-A775EB281F9A}"/>
            </c:ext>
          </c:extLst>
        </c:ser>
        <c:ser>
          <c:idx val="13"/>
          <c:order val="13"/>
          <c:tx>
            <c:strRef>
              <c:f>DATOS!$P$1:$P$3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DATOS!$P$4:$P$42</c:f>
              <c:numCache>
                <c:formatCode>General</c:formatCode>
                <c:ptCount val="3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7F-4FFD-92D8-A775EB281F9A}"/>
            </c:ext>
          </c:extLst>
        </c:ser>
        <c:ser>
          <c:idx val="14"/>
          <c:order val="14"/>
          <c:tx>
            <c:strRef>
              <c:f>DATOS!$Q$1:$Q$3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DATOS!$Q$4:$Q$42</c:f>
              <c:numCache>
                <c:formatCode>General</c:formatCode>
                <c:ptCount val="3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7F-4FFD-92D8-A775EB281F9A}"/>
            </c:ext>
          </c:extLst>
        </c:ser>
        <c:ser>
          <c:idx val="15"/>
          <c:order val="15"/>
          <c:tx>
            <c:strRef>
              <c:f>DATOS!$R$1:$R$3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DATOS!$R$4:$R$42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28</c:v>
                </c:pt>
                <c:pt idx="8">
                  <c:v>3</c:v>
                </c:pt>
                <c:pt idx="9">
                  <c:v>5</c:v>
                </c:pt>
                <c:pt idx="10">
                  <c:v>14</c:v>
                </c:pt>
                <c:pt idx="11">
                  <c:v>1</c:v>
                </c:pt>
                <c:pt idx="12">
                  <c:v>1</c:v>
                </c:pt>
                <c:pt idx="13">
                  <c:v>13</c:v>
                </c:pt>
                <c:pt idx="14">
                  <c:v>17</c:v>
                </c:pt>
                <c:pt idx="16">
                  <c:v>7</c:v>
                </c:pt>
                <c:pt idx="17">
                  <c:v>7</c:v>
                </c:pt>
                <c:pt idx="18">
                  <c:v>1</c:v>
                </c:pt>
                <c:pt idx="19">
                  <c:v>29</c:v>
                </c:pt>
                <c:pt idx="20">
                  <c:v>15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7</c:v>
                </c:pt>
                <c:pt idx="27">
                  <c:v>3</c:v>
                </c:pt>
                <c:pt idx="28">
                  <c:v>1</c:v>
                </c:pt>
                <c:pt idx="29">
                  <c:v>28</c:v>
                </c:pt>
                <c:pt idx="30">
                  <c:v>17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1</c:v>
                </c:pt>
                <c:pt idx="35">
                  <c:v>7</c:v>
                </c:pt>
                <c:pt idx="3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67F-4FFD-92D8-A775EB281F9A}"/>
            </c:ext>
          </c:extLst>
        </c:ser>
        <c:ser>
          <c:idx val="16"/>
          <c:order val="16"/>
          <c:tx>
            <c:strRef>
              <c:f>DATOS!$S$1:$S$3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DATOS!$S$4:$S$42</c:f>
              <c:numCache>
                <c:formatCode>General</c:formatCode>
                <c:ptCount val="39"/>
                <c:pt idx="1">
                  <c:v>0</c:v>
                </c:pt>
                <c:pt idx="2">
                  <c:v>2</c:v>
                </c:pt>
                <c:pt idx="3">
                  <c:v>11</c:v>
                </c:pt>
                <c:pt idx="4">
                  <c:v>2</c:v>
                </c:pt>
                <c:pt idx="5">
                  <c:v>10</c:v>
                </c:pt>
                <c:pt idx="6">
                  <c:v>2</c:v>
                </c:pt>
                <c:pt idx="7">
                  <c:v>12</c:v>
                </c:pt>
                <c:pt idx="8">
                  <c:v>12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8</c:v>
                </c:pt>
                <c:pt idx="13">
                  <c:v>1</c:v>
                </c:pt>
                <c:pt idx="14">
                  <c:v>8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9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  <c:pt idx="27">
                  <c:v>1</c:v>
                </c:pt>
                <c:pt idx="28">
                  <c:v>7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5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7F-4FFD-92D8-A775EB281F9A}"/>
            </c:ext>
          </c:extLst>
        </c:ser>
        <c:ser>
          <c:idx val="17"/>
          <c:order val="17"/>
          <c:tx>
            <c:strRef>
              <c:f>DATOS!$T$1:$T$3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DATOS!$T$4:$T$42</c:f>
              <c:numCache>
                <c:formatCode>General</c:formatCode>
                <c:ptCount val="39"/>
                <c:pt idx="1">
                  <c:v>0</c:v>
                </c:pt>
                <c:pt idx="2">
                  <c:v>2022</c:v>
                </c:pt>
                <c:pt idx="3">
                  <c:v>2013</c:v>
                </c:pt>
                <c:pt idx="4">
                  <c:v>2022</c:v>
                </c:pt>
                <c:pt idx="5">
                  <c:v>2021</c:v>
                </c:pt>
                <c:pt idx="6">
                  <c:v>2022</c:v>
                </c:pt>
                <c:pt idx="7">
                  <c:v>1999</c:v>
                </c:pt>
                <c:pt idx="8">
                  <c:v>2012</c:v>
                </c:pt>
                <c:pt idx="9">
                  <c:v>2022</c:v>
                </c:pt>
                <c:pt idx="10">
                  <c:v>1998</c:v>
                </c:pt>
                <c:pt idx="11">
                  <c:v>2022</c:v>
                </c:pt>
                <c:pt idx="12">
                  <c:v>2018</c:v>
                </c:pt>
                <c:pt idx="13">
                  <c:v>1994</c:v>
                </c:pt>
                <c:pt idx="14">
                  <c:v>2021</c:v>
                </c:pt>
                <c:pt idx="16">
                  <c:v>2020</c:v>
                </c:pt>
                <c:pt idx="17">
                  <c:v>2022</c:v>
                </c:pt>
                <c:pt idx="18">
                  <c:v>2022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2022</c:v>
                </c:pt>
                <c:pt idx="23">
                  <c:v>2022</c:v>
                </c:pt>
                <c:pt idx="24">
                  <c:v>2022</c:v>
                </c:pt>
                <c:pt idx="25">
                  <c:v>2022</c:v>
                </c:pt>
                <c:pt idx="26">
                  <c:v>2021</c:v>
                </c:pt>
                <c:pt idx="27">
                  <c:v>2022</c:v>
                </c:pt>
                <c:pt idx="28">
                  <c:v>2020</c:v>
                </c:pt>
                <c:pt idx="29">
                  <c:v>1996</c:v>
                </c:pt>
                <c:pt idx="30">
                  <c:v>2022</c:v>
                </c:pt>
                <c:pt idx="31">
                  <c:v>2020</c:v>
                </c:pt>
                <c:pt idx="32">
                  <c:v>2015</c:v>
                </c:pt>
                <c:pt idx="33">
                  <c:v>2022</c:v>
                </c:pt>
                <c:pt idx="34">
                  <c:v>2022</c:v>
                </c:pt>
                <c:pt idx="35">
                  <c:v>2001</c:v>
                </c:pt>
                <c:pt idx="36">
                  <c:v>2010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67F-4FFD-92D8-A775EB281F9A}"/>
            </c:ext>
          </c:extLst>
        </c:ser>
        <c:ser>
          <c:idx val="18"/>
          <c:order val="18"/>
          <c:tx>
            <c:strRef>
              <c:f>DATOS!$U$1:$U$3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DATOS!$U$4:$U$42</c:f>
              <c:numCache>
                <c:formatCode>General</c:formatCode>
                <c:ptCount val="39"/>
                <c:pt idx="0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9</c:v>
                </c:pt>
                <c:pt idx="9">
                  <c:v>0</c:v>
                </c:pt>
                <c:pt idx="10">
                  <c:v>10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2</c:v>
                </c:pt>
                <c:pt idx="32">
                  <c:v>7</c:v>
                </c:pt>
                <c:pt idx="33">
                  <c:v>0</c:v>
                </c:pt>
                <c:pt idx="34">
                  <c:v>0</c:v>
                </c:pt>
                <c:pt idx="35">
                  <c:v>20</c:v>
                </c:pt>
                <c:pt idx="3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7F-4FFD-92D8-A775EB281F9A}"/>
            </c:ext>
          </c:extLst>
        </c:ser>
        <c:ser>
          <c:idx val="19"/>
          <c:order val="19"/>
          <c:tx>
            <c:strRef>
              <c:f>DATOS!$V$1:$V$3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DATOS!$V$4:$V$42</c:f>
              <c:numCache>
                <c:formatCode>General</c:formatCode>
                <c:ptCount val="3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67F-4FFD-92D8-A775EB281F9A}"/>
            </c:ext>
          </c:extLst>
        </c:ser>
        <c:ser>
          <c:idx val="20"/>
          <c:order val="20"/>
          <c:tx>
            <c:strRef>
              <c:f>DATOS!$W$1:$W$3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DATOS!$W$4:$W$42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8">
                  <c:v>0</c:v>
                </c:pt>
                <c:pt idx="9">
                  <c:v>0</c:v>
                </c:pt>
                <c:pt idx="13">
                  <c:v>0</c:v>
                </c:pt>
                <c:pt idx="14">
                  <c:v>0</c:v>
                </c:pt>
                <c:pt idx="20">
                  <c:v>0</c:v>
                </c:pt>
                <c:pt idx="25">
                  <c:v>0</c:v>
                </c:pt>
                <c:pt idx="29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67F-4FFD-92D8-A775EB281F9A}"/>
            </c:ext>
          </c:extLst>
        </c:ser>
        <c:ser>
          <c:idx val="21"/>
          <c:order val="21"/>
          <c:tx>
            <c:strRef>
              <c:f>DATOS!$X$1:$X$3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DATOS!$X$4:$X$42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  <c:pt idx="11">
                  <c:v>0</c:v>
                </c:pt>
                <c:pt idx="15">
                  <c:v>0</c:v>
                </c:pt>
                <c:pt idx="17">
                  <c:v>0</c:v>
                </c:pt>
                <c:pt idx="19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8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67F-4FFD-92D8-A775EB281F9A}"/>
            </c:ext>
          </c:extLst>
        </c:ser>
        <c:ser>
          <c:idx val="22"/>
          <c:order val="22"/>
          <c:tx>
            <c:strRef>
              <c:f>DATOS!$Y$1:$Y$3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DATOS!$Y$4:$Y$42</c:f>
              <c:numCache>
                <c:formatCode>General</c:formatCode>
                <c:ptCount val="39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12">
                  <c:v>0</c:v>
                </c:pt>
                <c:pt idx="16">
                  <c:v>0</c:v>
                </c:pt>
                <c:pt idx="18">
                  <c:v>0</c:v>
                </c:pt>
                <c:pt idx="22">
                  <c:v>0</c:v>
                </c:pt>
                <c:pt idx="23">
                  <c:v>0</c:v>
                </c:pt>
                <c:pt idx="26">
                  <c:v>0</c:v>
                </c:pt>
                <c:pt idx="30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67F-4FFD-92D8-A775EB281F9A}"/>
            </c:ext>
          </c:extLst>
        </c:ser>
        <c:ser>
          <c:idx val="23"/>
          <c:order val="23"/>
          <c:tx>
            <c:strRef>
              <c:f>DATOS!$Z$1:$Z$3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DATOS!$Z$4:$Z$42</c:f>
              <c:numCache>
                <c:formatCode>General</c:formatCode>
                <c:ptCount val="39"/>
                <c:pt idx="0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67F-4FFD-92D8-A775EB281F9A}"/>
            </c:ext>
          </c:extLst>
        </c:ser>
        <c:ser>
          <c:idx val="24"/>
          <c:order val="24"/>
          <c:tx>
            <c:strRef>
              <c:f>DATOS!$AA$1:$AA$3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DATOS!$AA$4:$AA$42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5773380</c:v>
                </c:pt>
                <c:pt idx="3">
                  <c:v>6000580</c:v>
                </c:pt>
                <c:pt idx="4">
                  <c:v>0</c:v>
                </c:pt>
                <c:pt idx="5">
                  <c:v>0</c:v>
                </c:pt>
                <c:pt idx="6">
                  <c:v>5988125</c:v>
                </c:pt>
                <c:pt idx="7">
                  <c:v>2810075</c:v>
                </c:pt>
                <c:pt idx="8">
                  <c:v>2797482</c:v>
                </c:pt>
                <c:pt idx="9">
                  <c:v>5774238</c:v>
                </c:pt>
                <c:pt idx="10">
                  <c:v>6113396</c:v>
                </c:pt>
                <c:pt idx="11">
                  <c:v>5438583</c:v>
                </c:pt>
                <c:pt idx="13">
                  <c:v>2432992</c:v>
                </c:pt>
                <c:pt idx="15">
                  <c:v>4764223</c:v>
                </c:pt>
                <c:pt idx="16">
                  <c:v>3877502</c:v>
                </c:pt>
                <c:pt idx="17">
                  <c:v>3292897</c:v>
                </c:pt>
                <c:pt idx="19">
                  <c:v>3864626</c:v>
                </c:pt>
                <c:pt idx="20">
                  <c:v>6119847</c:v>
                </c:pt>
                <c:pt idx="23">
                  <c:v>5832237</c:v>
                </c:pt>
                <c:pt idx="24">
                  <c:v>3070858</c:v>
                </c:pt>
                <c:pt idx="29">
                  <c:v>6010311</c:v>
                </c:pt>
                <c:pt idx="30">
                  <c:v>3342687</c:v>
                </c:pt>
                <c:pt idx="33">
                  <c:v>5825738</c:v>
                </c:pt>
                <c:pt idx="34">
                  <c:v>3610926</c:v>
                </c:pt>
                <c:pt idx="35">
                  <c:v>3797236</c:v>
                </c:pt>
                <c:pt idx="36">
                  <c:v>5910017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67F-4FFD-92D8-A775EB281F9A}"/>
            </c:ext>
          </c:extLst>
        </c:ser>
        <c:ser>
          <c:idx val="25"/>
          <c:order val="25"/>
          <c:tx>
            <c:strRef>
              <c:f>DATOS!$AB$1:$AB$3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DATOS!$AB$4:$AB$42</c:f>
              <c:numCache>
                <c:formatCode>General</c:formatCode>
                <c:ptCount val="39"/>
                <c:pt idx="1">
                  <c:v>0</c:v>
                </c:pt>
                <c:pt idx="2">
                  <c:v>3147590982</c:v>
                </c:pt>
                <c:pt idx="3">
                  <c:v>3007803994</c:v>
                </c:pt>
                <c:pt idx="4">
                  <c:v>3193577879</c:v>
                </c:pt>
                <c:pt idx="5">
                  <c:v>3015868229</c:v>
                </c:pt>
                <c:pt idx="6">
                  <c:v>3153380574</c:v>
                </c:pt>
                <c:pt idx="7">
                  <c:v>3104128794</c:v>
                </c:pt>
                <c:pt idx="8">
                  <c:v>3005731193</c:v>
                </c:pt>
                <c:pt idx="9">
                  <c:v>3207358864</c:v>
                </c:pt>
                <c:pt idx="10">
                  <c:v>3116263577</c:v>
                </c:pt>
                <c:pt idx="11">
                  <c:v>3217645200</c:v>
                </c:pt>
                <c:pt idx="12">
                  <c:v>3013291920</c:v>
                </c:pt>
                <c:pt idx="13">
                  <c:v>3206916268</c:v>
                </c:pt>
                <c:pt idx="14">
                  <c:v>301392577</c:v>
                </c:pt>
                <c:pt idx="15">
                  <c:v>3206797224</c:v>
                </c:pt>
                <c:pt idx="16">
                  <c:v>3013493293</c:v>
                </c:pt>
                <c:pt idx="17">
                  <c:v>3117365830</c:v>
                </c:pt>
                <c:pt idx="18">
                  <c:v>3147653263</c:v>
                </c:pt>
                <c:pt idx="19">
                  <c:v>3103766952</c:v>
                </c:pt>
                <c:pt idx="20">
                  <c:v>3122890896</c:v>
                </c:pt>
                <c:pt idx="21">
                  <c:v>3196699493</c:v>
                </c:pt>
                <c:pt idx="22">
                  <c:v>3172762198</c:v>
                </c:pt>
                <c:pt idx="23">
                  <c:v>3103790790</c:v>
                </c:pt>
                <c:pt idx="24">
                  <c:v>3052918290</c:v>
                </c:pt>
                <c:pt idx="25">
                  <c:v>3118695243</c:v>
                </c:pt>
                <c:pt idx="26">
                  <c:v>3232330671</c:v>
                </c:pt>
                <c:pt idx="27">
                  <c:v>3156241768</c:v>
                </c:pt>
                <c:pt idx="28">
                  <c:v>3128529054</c:v>
                </c:pt>
                <c:pt idx="29">
                  <c:v>3155746016</c:v>
                </c:pt>
                <c:pt idx="30">
                  <c:v>3218523038</c:v>
                </c:pt>
                <c:pt idx="31">
                  <c:v>3174410535</c:v>
                </c:pt>
                <c:pt idx="32">
                  <c:v>3007746631</c:v>
                </c:pt>
                <c:pt idx="33">
                  <c:v>3145608455</c:v>
                </c:pt>
                <c:pt idx="34">
                  <c:v>3148465711</c:v>
                </c:pt>
                <c:pt idx="35">
                  <c:v>3006598778</c:v>
                </c:pt>
                <c:pt idx="36">
                  <c:v>3053026341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67F-4FFD-92D8-A775EB281F9A}"/>
            </c:ext>
          </c:extLst>
        </c:ser>
        <c:ser>
          <c:idx val="26"/>
          <c:order val="26"/>
          <c:tx>
            <c:strRef>
              <c:f>DATOS!$AC$1:$AC$3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DATOS!$AC$4:$AC$42</c:f>
              <c:numCache>
                <c:formatCode>General</c:formatCode>
                <c:ptCount val="3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67F-4FFD-92D8-A775EB281F9A}"/>
            </c:ext>
          </c:extLst>
        </c:ser>
        <c:ser>
          <c:idx val="27"/>
          <c:order val="27"/>
          <c:tx>
            <c:strRef>
              <c:f>DATOS!$AD$1:$AD$3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DATOS!$AD$4:$AD$42</c:f>
              <c:numCache>
                <c:formatCode>General</c:formatCode>
                <c:ptCount val="3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67F-4FFD-92D8-A775EB281F9A}"/>
            </c:ext>
          </c:extLst>
        </c:ser>
        <c:ser>
          <c:idx val="28"/>
          <c:order val="28"/>
          <c:tx>
            <c:strRef>
              <c:f>DATOS!$AE$1:$AE$3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DATOS!$AE$4:$AE$42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67F-4FFD-92D8-A775EB281F9A}"/>
            </c:ext>
          </c:extLst>
        </c:ser>
        <c:ser>
          <c:idx val="29"/>
          <c:order val="29"/>
          <c:tx>
            <c:strRef>
              <c:f>DATOS!$AF$1:$AF$3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DATOS!$AF$4:$AF$42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67F-4FFD-92D8-A775EB281F9A}"/>
            </c:ext>
          </c:extLst>
        </c:ser>
        <c:ser>
          <c:idx val="30"/>
          <c:order val="30"/>
          <c:tx>
            <c:strRef>
              <c:f>DATOS!$AG$1:$AG$3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DATOS!$AG$4:$AG$42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67F-4FFD-92D8-A775EB281F9A}"/>
            </c:ext>
          </c:extLst>
        </c:ser>
        <c:ser>
          <c:idx val="31"/>
          <c:order val="31"/>
          <c:tx>
            <c:strRef>
              <c:f>DATOS!$AH$1:$AH$3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DATOS!$AH$4:$AH$42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67F-4FFD-92D8-A775EB281F9A}"/>
            </c:ext>
          </c:extLst>
        </c:ser>
        <c:ser>
          <c:idx val="32"/>
          <c:order val="32"/>
          <c:tx>
            <c:strRef>
              <c:f>DATOS!$AI$1:$AI$3</c:f>
              <c:strCache>
                <c:ptCount val="3"/>
                <c:pt idx="0">
                  <c:v>SISTEMA DE GESTIÓN DE LA SEGURIDAD Y SALUD EN EL TRABAJO </c:v>
                </c:pt>
                <c:pt idx="1">
                  <c:v>CARACTERIZACIÓN DEL PERFIL SOCIODEMOGRÁFICO 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DATOS!$AI$4:$AI$42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67F-4FFD-92D8-A775EB281F9A}"/>
            </c:ext>
          </c:extLst>
        </c:ser>
        <c:ser>
          <c:idx val="33"/>
          <c:order val="33"/>
          <c:tx>
            <c:strRef>
              <c:f>DATOS!$AJ$1:$AJ$3</c:f>
              <c:strCache>
                <c:ptCount val="3"/>
                <c:pt idx="0">
                  <c:v>Código: CPSD - 01</c:v>
                </c:pt>
                <c:pt idx="1">
                  <c:v>Versión: 01</c:v>
                </c:pt>
                <c:pt idx="2">
                  <c:v>Fecha: 15/11/2018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DATOS!$AJ$4:$AJ$42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67F-4FFD-92D8-A775EB281F9A}"/>
            </c:ext>
          </c:extLst>
        </c:ser>
        <c:ser>
          <c:idx val="34"/>
          <c:order val="34"/>
          <c:tx>
            <c:strRef>
              <c:f>DATOS!$AK$1:$AK$3</c:f>
              <c:strCache>
                <c:ptCount val="3"/>
                <c:pt idx="0">
                  <c:v>Código: CPSD - 01</c:v>
                </c:pt>
                <c:pt idx="1">
                  <c:v>Versión: 01</c:v>
                </c:pt>
                <c:pt idx="2">
                  <c:v>Fecha: 15/11/2018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DATOS!$AK$4:$AK$42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67F-4FFD-92D8-A775EB281F9A}"/>
            </c:ext>
          </c:extLst>
        </c:ser>
        <c:ser>
          <c:idx val="35"/>
          <c:order val="35"/>
          <c:tx>
            <c:strRef>
              <c:f>DATOS!$AL$1:$AL$3</c:f>
              <c:strCache>
                <c:ptCount val="3"/>
                <c:pt idx="0">
                  <c:v>Código: CPSD - 01</c:v>
                </c:pt>
                <c:pt idx="1">
                  <c:v>Versión: 01</c:v>
                </c:pt>
                <c:pt idx="2">
                  <c:v>Fecha: 15/11/2018</c:v>
                </c:pt>
              </c:strCache>
            </c:strRef>
          </c:tx>
          <c:invertIfNegative val="0"/>
          <c:cat>
            <c:multiLvlStrRef>
              <c:f>DATOS!$A$4:$B$42</c:f>
              <c:multiLvlStrCache>
                <c:ptCount val="39"/>
                <c:lvl>
                  <c:pt idx="0">
                    <c:v>NOMBRE COMPLETO</c:v>
                  </c:pt>
                  <c:pt idx="2">
                    <c:v>DIANA PATRICIA LONDOÑO PARRA</c:v>
                  </c:pt>
                  <c:pt idx="3">
                    <c:v>YUDI ALEJANDRA LOPEZ LONDOÑO</c:v>
                  </c:pt>
                  <c:pt idx="4">
                    <c:v>LAURA MELISSA LOPERA MORALES</c:v>
                  </c:pt>
                  <c:pt idx="5">
                    <c:v>WENDY VANESA CASTAÑEDA HERRERA</c:v>
                  </c:pt>
                  <c:pt idx="6">
                    <c:v>YESID EDUARDO ASSIA CABALLERO</c:v>
                  </c:pt>
                  <c:pt idx="7">
                    <c:v>DIANA MARIA MEJIA T</c:v>
                  </c:pt>
                  <c:pt idx="8">
                    <c:v>KATHERINE LOPEZ ROLDAN</c:v>
                  </c:pt>
                  <c:pt idx="9">
                    <c:v>JUAN CARLOS GOMEZ LOPEZ</c:v>
                  </c:pt>
                  <c:pt idx="10">
                    <c:v>MARIA OLIVA LONDOÑO ALZATE</c:v>
                  </c:pt>
                  <c:pt idx="11">
                    <c:v>JANETH ASTRID GUTIERREZ A</c:v>
                  </c:pt>
                  <c:pt idx="12">
                    <c:v>LISS MAYIBETH DUARTE VASQUEZ</c:v>
                  </c:pt>
                  <c:pt idx="13">
                    <c:v>MARTHA LUCIA ESCOBAR TOBON</c:v>
                  </c:pt>
                  <c:pt idx="14">
                    <c:v>JORGE IVAN ISAZA BUSTAMANTE</c:v>
                  </c:pt>
                  <c:pt idx="15">
                    <c:v>RODOLFO ALEXANDER MIRA PEREZ</c:v>
                  </c:pt>
                  <c:pt idx="16">
                    <c:v>LINA MARCELA CANO HOYOS</c:v>
                  </c:pt>
                  <c:pt idx="17">
                    <c:v>YEIMI VIVIANA MONTOYA SUAZA</c:v>
                  </c:pt>
                  <c:pt idx="18">
                    <c:v>MARIA JOSE OCAMPO BEDOYA</c:v>
                  </c:pt>
                  <c:pt idx="19">
                    <c:v>GILSON ALBERTO BEDOYA PEREZ</c:v>
                  </c:pt>
                  <c:pt idx="20">
                    <c:v>YANETH QUINTERO SALAS</c:v>
                  </c:pt>
                  <c:pt idx="21">
                    <c:v>LAURA JULIETH CAMPU GIL</c:v>
                  </c:pt>
                  <c:pt idx="22">
                    <c:v>ALEIDA MARIA VARGAS G</c:v>
                  </c:pt>
                  <c:pt idx="23">
                    <c:v>CINDY YULIANA RIOS MUÑOZ</c:v>
                  </c:pt>
                  <c:pt idx="24">
                    <c:v>LISETH VALENTINA LOPEZ GIL</c:v>
                  </c:pt>
                  <c:pt idx="25">
                    <c:v>LUIS FERNANDO GAVIRIA LOPEZ</c:v>
                  </c:pt>
                  <c:pt idx="26">
                    <c:v>ISABEL CRISTINA RUIZ CARDONA</c:v>
                  </c:pt>
                  <c:pt idx="27">
                    <c:v>JADISON BUSTAMANTE GALIANO</c:v>
                  </c:pt>
                  <c:pt idx="28">
                    <c:v>ADRIANA MARIA CATAÑO MUÑOZ</c:v>
                  </c:pt>
                  <c:pt idx="29">
                    <c:v>LUIS E VELAZQUEZ GOMEZ</c:v>
                  </c:pt>
                  <c:pt idx="30">
                    <c:v>ANDREA TANGARIFE CANO</c:v>
                  </c:pt>
                  <c:pt idx="31">
                    <c:v>JHON JAIRO CHICA SALGADO</c:v>
                  </c:pt>
                  <c:pt idx="32">
                    <c:v>JUAN CARLOS GARCIA GOMEZ</c:v>
                  </c:pt>
                  <c:pt idx="33">
                    <c:v>JUAN PABLO GALLEGO GIRALDO</c:v>
                  </c:pt>
                  <c:pt idx="34">
                    <c:v>LUZ AMPARO ORTIZ LONDOÑO</c:v>
                  </c:pt>
                  <c:pt idx="35">
                    <c:v>MIGUEL ANTONIO CASTRILLON LONDOÑO</c:v>
                  </c:pt>
                  <c:pt idx="36">
                    <c:v>PIUSMENY GOMEZ DUQUE</c:v>
                  </c:pt>
                </c:lvl>
                <c:lvl>
                  <c:pt idx="0">
                    <c:v>Nº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</c:lvl>
              </c:multiLvlStrCache>
            </c:multiLvlStrRef>
          </c:cat>
          <c:val>
            <c:numRef>
              <c:f>DATOS!$AL$4:$AL$42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23-467F-4FFD-92D8-A775EB281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11232"/>
        <c:axId val="170912768"/>
      </c:barChart>
      <c:catAx>
        <c:axId val="17091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912768"/>
        <c:crosses val="autoZero"/>
        <c:auto val="1"/>
        <c:lblAlgn val="ctr"/>
        <c:lblOffset val="100"/>
        <c:noMultiLvlLbl val="0"/>
      </c:catAx>
      <c:valAx>
        <c:axId val="17091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911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>
                <a:solidFill>
                  <a:sysClr val="windowText" lastClr="000000"/>
                </a:solidFill>
                <a:effectLst/>
              </a:rPr>
              <a:t>DISTRIBUCIÓN POR TIPO DE VIVIENDA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TABULACIÓN!$M$57</c:f>
              <c:strCache>
                <c:ptCount val="1"/>
                <c:pt idx="0">
                  <c:v>No. encuestados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'!$M$58:$M$61</c:f>
              <c:strCache>
                <c:ptCount val="4"/>
                <c:pt idx="0">
                  <c:v>No responde</c:v>
                </c:pt>
                <c:pt idx="1">
                  <c:v>Vivienda Propia</c:v>
                </c:pt>
                <c:pt idx="2">
                  <c:v>Vivienda en Arriendo</c:v>
                </c:pt>
                <c:pt idx="3">
                  <c:v>Vivienda Familiar</c:v>
                </c:pt>
              </c:strCache>
            </c:strRef>
          </c:cat>
          <c:val>
            <c:numRef>
              <c:f>TABULACIÓN!$M$58:$M$61</c:f>
              <c:numCache>
                <c:formatCode>General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13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B-4779-8D09-4BDD0988CC1B}"/>
            </c:ext>
          </c:extLst>
        </c:ser>
        <c:ser>
          <c:idx val="1"/>
          <c:order val="1"/>
          <c:tx>
            <c:strRef>
              <c:f>TABULACIÓN!$N$57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'!$M$58:$M$61</c:f>
              <c:strCache>
                <c:ptCount val="4"/>
                <c:pt idx="0">
                  <c:v>No responde</c:v>
                </c:pt>
                <c:pt idx="1">
                  <c:v>Vivienda Propia</c:v>
                </c:pt>
                <c:pt idx="2">
                  <c:v>Vivienda en Arriendo</c:v>
                </c:pt>
                <c:pt idx="3">
                  <c:v>Vivienda Familiar</c:v>
                </c:pt>
              </c:strCache>
            </c:strRef>
          </c:cat>
          <c:val>
            <c:numRef>
              <c:f>TABULACIÓN!$N$58:$N$61</c:f>
              <c:numCache>
                <c:formatCode>0%</c:formatCode>
                <c:ptCount val="4"/>
                <c:pt idx="0">
                  <c:v>0</c:v>
                </c:pt>
                <c:pt idx="1">
                  <c:v>0.31428571428571428</c:v>
                </c:pt>
                <c:pt idx="2">
                  <c:v>0.37142857142857144</c:v>
                </c:pt>
                <c:pt idx="3">
                  <c:v>0.31428571428571428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B-4779-8D09-4BDD0988C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31424"/>
        <c:axId val="206232960"/>
      </c:barChart>
      <c:catAx>
        <c:axId val="20623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232960"/>
        <c:crosses val="autoZero"/>
        <c:auto val="1"/>
        <c:lblAlgn val="ctr"/>
        <c:lblOffset val="100"/>
        <c:noMultiLvlLbl val="0"/>
      </c:catAx>
      <c:valAx>
        <c:axId val="20623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23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10558537664977E-2"/>
          <c:y val="5.3921568627450935E-2"/>
          <c:w val="0.88925056576953976"/>
          <c:h val="0.72022850084915868"/>
        </c:manualLayout>
      </c:layout>
      <c:barChart>
        <c:barDir val="col"/>
        <c:grouping val="clustered"/>
        <c:varyColors val="0"/>
        <c:ser>
          <c:idx val="0"/>
          <c:order val="0"/>
          <c:tx>
            <c:v>Femenino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GENERO</c:v>
              </c:pt>
            </c:strLit>
          </c:cat>
          <c:val>
            <c:numRef>
              <c:f>TABULACIÓN!$C$6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B-4E46-A9C7-2CC7DE572748}"/>
            </c:ext>
          </c:extLst>
        </c:ser>
        <c:ser>
          <c:idx val="1"/>
          <c:order val="1"/>
          <c:tx>
            <c:v>Masculino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GENERO</c:v>
              </c:pt>
            </c:strLit>
          </c:cat>
          <c:val>
            <c:numRef>
              <c:f>TABULACIÓN!$C$7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B-4E46-A9C7-2CC7DE572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200320"/>
        <c:axId val="92202112"/>
      </c:barChart>
      <c:catAx>
        <c:axId val="9220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202112"/>
        <c:crosses val="autoZero"/>
        <c:auto val="1"/>
        <c:lblAlgn val="ctr"/>
        <c:lblOffset val="100"/>
        <c:noMultiLvlLbl val="0"/>
      </c:catAx>
      <c:valAx>
        <c:axId val="9220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20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  <a:effectLst/>
              </a:rPr>
              <a:t>DISTRIBUCIÓN POR ESTADO CIVIL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719092344144985E-2"/>
          <c:y val="0.19846354312093978"/>
          <c:w val="0.91219302713287453"/>
          <c:h val="0.58369538914018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TABULACIÓN!$H$5</c:f>
              <c:strCache>
                <c:ptCount val="1"/>
                <c:pt idx="0">
                  <c:v>No. encuestados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'!$H$6:$H$12</c:f>
              <c:strCache>
                <c:ptCount val="7"/>
                <c:pt idx="0">
                  <c:v>Soltero(a)</c:v>
                </c:pt>
                <c:pt idx="1">
                  <c:v>Casado(a)</c:v>
                </c:pt>
                <c:pt idx="2">
                  <c:v>Unión libre </c:v>
                </c:pt>
                <c:pt idx="3">
                  <c:v>Separado(a) </c:v>
                </c:pt>
                <c:pt idx="4">
                  <c:v>Viudo(a)</c:v>
                </c:pt>
                <c:pt idx="5">
                  <c:v>Divorciado (a)</c:v>
                </c:pt>
                <c:pt idx="6">
                  <c:v>No Responde</c:v>
                </c:pt>
              </c:strCache>
            </c:strRef>
          </c:cat>
          <c:val>
            <c:numRef>
              <c:f>TABULACIÓN!$H$6:$H$12</c:f>
              <c:numCache>
                <c:formatCode>General</c:formatCode>
                <c:ptCount val="7"/>
                <c:pt idx="0">
                  <c:v>16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1-4702-A014-F874F94E535F}"/>
            </c:ext>
          </c:extLst>
        </c:ser>
        <c:ser>
          <c:idx val="1"/>
          <c:order val="1"/>
          <c:tx>
            <c:strRef>
              <c:f>TABULACIÓN!$I$5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'!$H$6:$H$12</c:f>
              <c:strCache>
                <c:ptCount val="7"/>
                <c:pt idx="0">
                  <c:v>Soltero(a)</c:v>
                </c:pt>
                <c:pt idx="1">
                  <c:v>Casado(a)</c:v>
                </c:pt>
                <c:pt idx="2">
                  <c:v>Unión libre </c:v>
                </c:pt>
                <c:pt idx="3">
                  <c:v>Separado(a) </c:v>
                </c:pt>
                <c:pt idx="4">
                  <c:v>Viudo(a)</c:v>
                </c:pt>
                <c:pt idx="5">
                  <c:v>Divorciado (a)</c:v>
                </c:pt>
                <c:pt idx="6">
                  <c:v>No Responde</c:v>
                </c:pt>
              </c:strCache>
            </c:strRef>
          </c:cat>
          <c:val>
            <c:numRef>
              <c:f>TABULACIÓN!$I$6:$I$12</c:f>
              <c:numCache>
                <c:formatCode>0%</c:formatCode>
                <c:ptCount val="7"/>
                <c:pt idx="0">
                  <c:v>0.45714285714285713</c:v>
                </c:pt>
                <c:pt idx="1">
                  <c:v>0.31428571428571428</c:v>
                </c:pt>
                <c:pt idx="2">
                  <c:v>0.2</c:v>
                </c:pt>
                <c:pt idx="3">
                  <c:v>0</c:v>
                </c:pt>
                <c:pt idx="4">
                  <c:v>2.8571428571428571E-2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1-4702-A014-F874F94E5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916160"/>
        <c:axId val="177922048"/>
      </c:barChart>
      <c:catAx>
        <c:axId val="1779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922048"/>
        <c:crosses val="autoZero"/>
        <c:auto val="1"/>
        <c:lblAlgn val="ctr"/>
        <c:lblOffset val="100"/>
        <c:noMultiLvlLbl val="0"/>
      </c:catAx>
      <c:valAx>
        <c:axId val="1779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91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  <a:effectLst/>
              </a:rPr>
              <a:t>DISTRIBUCIÓN</a:t>
            </a:r>
            <a:r>
              <a:rPr lang="es-CO" sz="1200" b="1" baseline="0">
                <a:solidFill>
                  <a:sysClr val="windowText" lastClr="000000"/>
                </a:solidFill>
                <a:effectLst/>
              </a:rPr>
              <a:t> POR EDAD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8904118179917782"/>
          <c:y val="1.52671816902813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TABULACIÓN!$M$5</c:f>
              <c:strCache>
                <c:ptCount val="1"/>
                <c:pt idx="0">
                  <c:v>No. encuestados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'!$M$6:$M$11</c:f>
              <c:strCache>
                <c:ptCount val="6"/>
                <c:pt idx="0">
                  <c:v>Entre 18 y 25 años </c:v>
                </c:pt>
                <c:pt idx="1">
                  <c:v>Entre 26 y 35 años </c:v>
                </c:pt>
                <c:pt idx="2">
                  <c:v>Entre 36 y 45 años </c:v>
                </c:pt>
                <c:pt idx="3">
                  <c:v>Entre 46 y 55 años</c:v>
                </c:pt>
                <c:pt idx="4">
                  <c:v>Más de 56 años</c:v>
                </c:pt>
                <c:pt idx="5">
                  <c:v>No Responde</c:v>
                </c:pt>
              </c:strCache>
            </c:strRef>
          </c:cat>
          <c:val>
            <c:numRef>
              <c:f>TABULACIÓN!$M$6:$M$11</c:f>
              <c:numCache>
                <c:formatCode>General</c:formatCode>
                <c:ptCount val="6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E-495B-9244-FA8D2A751840}"/>
            </c:ext>
          </c:extLst>
        </c:ser>
        <c:ser>
          <c:idx val="1"/>
          <c:order val="1"/>
          <c:tx>
            <c:strRef>
              <c:f>TABULACIÓN!$N$5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'!$M$6:$M$11</c:f>
              <c:strCache>
                <c:ptCount val="6"/>
                <c:pt idx="0">
                  <c:v>Entre 18 y 25 años </c:v>
                </c:pt>
                <c:pt idx="1">
                  <c:v>Entre 26 y 35 años </c:v>
                </c:pt>
                <c:pt idx="2">
                  <c:v>Entre 36 y 45 años </c:v>
                </c:pt>
                <c:pt idx="3">
                  <c:v>Entre 46 y 55 años</c:v>
                </c:pt>
                <c:pt idx="4">
                  <c:v>Más de 56 años</c:v>
                </c:pt>
                <c:pt idx="5">
                  <c:v>No Responde</c:v>
                </c:pt>
              </c:strCache>
            </c:strRef>
          </c:cat>
          <c:val>
            <c:numRef>
              <c:f>TABULACIÓN!$N$6:$N$11</c:f>
              <c:numCache>
                <c:formatCode>0%</c:formatCode>
                <c:ptCount val="6"/>
                <c:pt idx="0">
                  <c:v>0.11764705882352941</c:v>
                </c:pt>
                <c:pt idx="1">
                  <c:v>0.20588235294117646</c:v>
                </c:pt>
                <c:pt idx="2">
                  <c:v>0.23529411764705882</c:v>
                </c:pt>
                <c:pt idx="3">
                  <c:v>0.20588235294117646</c:v>
                </c:pt>
                <c:pt idx="4">
                  <c:v>0.23529411764705882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E-495B-9244-FA8D2A751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816960"/>
        <c:axId val="205818496"/>
      </c:barChart>
      <c:catAx>
        <c:axId val="2058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818496"/>
        <c:crosses val="autoZero"/>
        <c:auto val="1"/>
        <c:lblAlgn val="ctr"/>
        <c:lblOffset val="100"/>
        <c:noMultiLvlLbl val="0"/>
      </c:catAx>
      <c:valAx>
        <c:axId val="20581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81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  <a:effectLst/>
              </a:rPr>
              <a:t>DISTRIBUCIÓN</a:t>
            </a:r>
            <a:r>
              <a:rPr lang="es-CO" sz="1200" b="1" baseline="0">
                <a:solidFill>
                  <a:sysClr val="windowText" lastClr="000000"/>
                </a:solidFill>
                <a:effectLst/>
              </a:rPr>
              <a:t> POR NIVEL DE ESCOLARIDAD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TABULACIÓN!$C$28</c:f>
              <c:strCache>
                <c:ptCount val="1"/>
                <c:pt idx="0">
                  <c:v>No. encuestados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'!$C$29:$C$39</c:f>
              <c:strCache>
                <c:ptCount val="11"/>
                <c:pt idx="0">
                  <c:v>Primaria completa</c:v>
                </c:pt>
                <c:pt idx="1">
                  <c:v>Primaria Incompleta</c:v>
                </c:pt>
                <c:pt idx="2">
                  <c:v>Bachillerato incompleto </c:v>
                </c:pt>
                <c:pt idx="3">
                  <c:v>Bachillerato completo </c:v>
                </c:pt>
                <c:pt idx="4">
                  <c:v>Técnico / tecnólogo incompleto</c:v>
                </c:pt>
                <c:pt idx="5">
                  <c:v>Técnico / tecnólogo completo</c:v>
                </c:pt>
                <c:pt idx="6">
                  <c:v>Profesional completo</c:v>
                </c:pt>
                <c:pt idx="7">
                  <c:v>Profesional incompleto</c:v>
                </c:pt>
                <c:pt idx="8">
                  <c:v>Post-Grado Completo</c:v>
                </c:pt>
                <c:pt idx="9">
                  <c:v>Post-Grado Incompleto</c:v>
                </c:pt>
                <c:pt idx="10">
                  <c:v>No responde</c:v>
                </c:pt>
              </c:strCache>
            </c:strRef>
          </c:cat>
          <c:val>
            <c:numRef>
              <c:f>TABULACIÓN!$C$29:$C$39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11</c:v>
                </c:pt>
                <c:pt idx="7">
                  <c:v>2</c:v>
                </c:pt>
                <c:pt idx="8">
                  <c:v>14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2-4F56-A207-B6C0C93238B6}"/>
            </c:ext>
          </c:extLst>
        </c:ser>
        <c:ser>
          <c:idx val="1"/>
          <c:order val="1"/>
          <c:tx>
            <c:strRef>
              <c:f>TABULACIÓN!$D$28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'!$C$29:$C$39</c:f>
              <c:strCache>
                <c:ptCount val="11"/>
                <c:pt idx="0">
                  <c:v>Primaria completa</c:v>
                </c:pt>
                <c:pt idx="1">
                  <c:v>Primaria Incompleta</c:v>
                </c:pt>
                <c:pt idx="2">
                  <c:v>Bachillerato incompleto </c:v>
                </c:pt>
                <c:pt idx="3">
                  <c:v>Bachillerato completo </c:v>
                </c:pt>
                <c:pt idx="4">
                  <c:v>Técnico / tecnólogo incompleto</c:v>
                </c:pt>
                <c:pt idx="5">
                  <c:v>Técnico / tecnólogo completo</c:v>
                </c:pt>
                <c:pt idx="6">
                  <c:v>Profesional completo</c:v>
                </c:pt>
                <c:pt idx="7">
                  <c:v>Profesional incompleto</c:v>
                </c:pt>
                <c:pt idx="8">
                  <c:v>Post-Grado Completo</c:v>
                </c:pt>
                <c:pt idx="9">
                  <c:v>Post-Grado Incompleto</c:v>
                </c:pt>
                <c:pt idx="10">
                  <c:v>No responde</c:v>
                </c:pt>
              </c:strCache>
            </c:strRef>
          </c:cat>
          <c:val>
            <c:numRef>
              <c:f>TABULACIÓN!$D$29:$D$39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0.14285714285714285</c:v>
                </c:pt>
                <c:pt idx="4">
                  <c:v>0</c:v>
                </c:pt>
                <c:pt idx="5">
                  <c:v>5.7142857142857141E-2</c:v>
                </c:pt>
                <c:pt idx="6">
                  <c:v>0.31428571428571428</c:v>
                </c:pt>
                <c:pt idx="7">
                  <c:v>5.7142857142857141E-2</c:v>
                </c:pt>
                <c:pt idx="8">
                  <c:v>0.4</c:v>
                </c:pt>
                <c:pt idx="9">
                  <c:v>2.8571428571428571E-2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2-4F56-A207-B6C0C9323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996032"/>
        <c:axId val="205997568"/>
      </c:barChart>
      <c:catAx>
        <c:axId val="2059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997568"/>
        <c:crosses val="autoZero"/>
        <c:auto val="1"/>
        <c:lblAlgn val="ctr"/>
        <c:lblOffset val="100"/>
        <c:noMultiLvlLbl val="0"/>
      </c:catAx>
      <c:valAx>
        <c:axId val="20599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99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  <a:effectLst/>
              </a:rPr>
              <a:t>DISTRIBUCIÓN</a:t>
            </a:r>
            <a:r>
              <a:rPr lang="es-CO" sz="1200" b="1" baseline="0">
                <a:solidFill>
                  <a:sysClr val="windowText" lastClr="000000"/>
                </a:solidFill>
                <a:effectLst/>
              </a:rPr>
              <a:t> POR ESTRATO SOCIOECONOMICO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TABULACIÓN!$H$28</c:f>
              <c:strCache>
                <c:ptCount val="1"/>
                <c:pt idx="0">
                  <c:v>No. encuestados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'!$H$29:$H$33</c:f>
              <c:strCache>
                <c:ptCount val="5"/>
                <c:pt idx="0">
                  <c:v>Entre 1 y 2</c:v>
                </c:pt>
                <c:pt idx="1">
                  <c:v>Entre 3 y 4</c:v>
                </c:pt>
                <c:pt idx="2">
                  <c:v>Entre 5 Y 6</c:v>
                </c:pt>
                <c:pt idx="3">
                  <c:v>Finca</c:v>
                </c:pt>
                <c:pt idx="4">
                  <c:v>No Responde</c:v>
                </c:pt>
              </c:strCache>
            </c:strRef>
          </c:cat>
          <c:val>
            <c:numRef>
              <c:f>TABULACIÓN!$H$29:$H$33</c:f>
              <c:numCache>
                <c:formatCode>General</c:formatCode>
                <c:ptCount val="5"/>
                <c:pt idx="0">
                  <c:v>3</c:v>
                </c:pt>
                <c:pt idx="1">
                  <c:v>28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6-4D9A-8916-4AC308D56EED}"/>
            </c:ext>
          </c:extLst>
        </c:ser>
        <c:ser>
          <c:idx val="1"/>
          <c:order val="1"/>
          <c:tx>
            <c:strRef>
              <c:f>TABULACIÓN!$I$28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'!$H$29:$H$33</c:f>
              <c:strCache>
                <c:ptCount val="5"/>
                <c:pt idx="0">
                  <c:v>Entre 1 y 2</c:v>
                </c:pt>
                <c:pt idx="1">
                  <c:v>Entre 3 y 4</c:v>
                </c:pt>
                <c:pt idx="2">
                  <c:v>Entre 5 Y 6</c:v>
                </c:pt>
                <c:pt idx="3">
                  <c:v>Finca</c:v>
                </c:pt>
                <c:pt idx="4">
                  <c:v>No Responde</c:v>
                </c:pt>
              </c:strCache>
            </c:strRef>
          </c:cat>
          <c:val>
            <c:numRef>
              <c:f>TABULACIÓN!$I$29:$I$33</c:f>
              <c:numCache>
                <c:formatCode>0%</c:formatCode>
                <c:ptCount val="5"/>
                <c:pt idx="0">
                  <c:v>8.8235294117647065E-2</c:v>
                </c:pt>
                <c:pt idx="1">
                  <c:v>0.82352941176470584</c:v>
                </c:pt>
                <c:pt idx="2">
                  <c:v>8.8235294117647065E-2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6-4D9A-8916-4AC308D5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851264"/>
        <c:axId val="205869440"/>
      </c:barChart>
      <c:catAx>
        <c:axId val="2058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869440"/>
        <c:crosses val="autoZero"/>
        <c:auto val="1"/>
        <c:lblAlgn val="ctr"/>
        <c:lblOffset val="100"/>
        <c:noMultiLvlLbl val="0"/>
      </c:catAx>
      <c:valAx>
        <c:axId val="20586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85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  <a:effectLst/>
                <a:latin typeface="+mn-lt"/>
              </a:rPr>
              <a:t>DISTRIBUCION</a:t>
            </a:r>
            <a:r>
              <a:rPr lang="es-CO" sz="1200" b="1" baseline="0">
                <a:solidFill>
                  <a:sysClr val="windowText" lastClr="000000"/>
                </a:solidFill>
                <a:effectLst/>
                <a:latin typeface="+mn-lt"/>
              </a:rPr>
              <a:t> POR </a:t>
            </a:r>
            <a:r>
              <a:rPr lang="es-CO" sz="1200" b="1">
                <a:solidFill>
                  <a:sysClr val="windowText" lastClr="000000"/>
                </a:solidFill>
                <a:effectLst/>
                <a:latin typeface="+mn-lt"/>
              </a:rPr>
              <a:t>ANTIGUEDAD</a:t>
            </a:r>
            <a:r>
              <a:rPr lang="es-CO" sz="1200" b="1" baseline="0">
                <a:solidFill>
                  <a:sysClr val="windowText" lastClr="000000"/>
                </a:solidFill>
                <a:effectLst/>
                <a:latin typeface="+mn-lt"/>
              </a:rPr>
              <a:t> EN LA EMPRESA</a:t>
            </a:r>
            <a:endParaRPr lang="en-US" sz="1200">
              <a:solidFill>
                <a:sysClr val="windowText" lastClr="000000"/>
              </a:solidFill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TABULACIÓN!$M$28</c:f>
              <c:strCache>
                <c:ptCount val="1"/>
                <c:pt idx="0">
                  <c:v>No. encuestados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'!$M$29:$M$33</c:f>
              <c:strCache>
                <c:ptCount val="5"/>
                <c:pt idx="0">
                  <c:v>Menos de un año (-1)</c:v>
                </c:pt>
                <c:pt idx="1">
                  <c:v>Entre 1 y 5 años</c:v>
                </c:pt>
                <c:pt idx="2">
                  <c:v>Entre 6 y 10 años</c:v>
                </c:pt>
                <c:pt idx="3">
                  <c:v>Mas de 10 años </c:v>
                </c:pt>
                <c:pt idx="4">
                  <c:v>No Responde</c:v>
                </c:pt>
              </c:strCache>
            </c:strRef>
          </c:cat>
          <c:val>
            <c:numRef>
              <c:f>TABULACIÓN!$M$29:$M$33</c:f>
              <c:numCache>
                <c:formatCode>General</c:formatCode>
                <c:ptCount val="5"/>
                <c:pt idx="0">
                  <c:v>16</c:v>
                </c:pt>
                <c:pt idx="1">
                  <c:v>10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8-443C-B5DD-ECC3BCBA6A6C}"/>
            </c:ext>
          </c:extLst>
        </c:ser>
        <c:ser>
          <c:idx val="1"/>
          <c:order val="1"/>
          <c:tx>
            <c:strRef>
              <c:f>TABULACIÓN!$N$28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'!$M$29:$M$33</c:f>
              <c:strCache>
                <c:ptCount val="5"/>
                <c:pt idx="0">
                  <c:v>Menos de un año (-1)</c:v>
                </c:pt>
                <c:pt idx="1">
                  <c:v>Entre 1 y 5 años</c:v>
                </c:pt>
                <c:pt idx="2">
                  <c:v>Entre 6 y 10 años</c:v>
                </c:pt>
                <c:pt idx="3">
                  <c:v>Mas de 10 años </c:v>
                </c:pt>
                <c:pt idx="4">
                  <c:v>No Responde</c:v>
                </c:pt>
              </c:strCache>
            </c:strRef>
          </c:cat>
          <c:val>
            <c:numRef>
              <c:f>TABULACIÓN!$N$29:$N$33</c:f>
              <c:numCache>
                <c:formatCode>0%</c:formatCode>
                <c:ptCount val="5"/>
                <c:pt idx="0">
                  <c:v>0.45714285714285713</c:v>
                </c:pt>
                <c:pt idx="1">
                  <c:v>0.2857142857142857</c:v>
                </c:pt>
                <c:pt idx="2">
                  <c:v>0.11428571428571428</c:v>
                </c:pt>
                <c:pt idx="3">
                  <c:v>0.11428571428571428</c:v>
                </c:pt>
                <c:pt idx="4">
                  <c:v>2.8571428571428571E-2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8-443C-B5DD-ECC3BCBA6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919744"/>
        <c:axId val="205921280"/>
      </c:barChart>
      <c:catAx>
        <c:axId val="20591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921280"/>
        <c:crosses val="autoZero"/>
        <c:auto val="1"/>
        <c:lblAlgn val="ctr"/>
        <c:lblOffset val="100"/>
        <c:noMultiLvlLbl val="0"/>
      </c:catAx>
      <c:valAx>
        <c:axId val="20592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9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>
                <a:solidFill>
                  <a:sysClr val="windowText" lastClr="000000"/>
                </a:solidFill>
                <a:effectLst/>
              </a:rPr>
              <a:t>DISTRIBUCIÓN</a:t>
            </a:r>
            <a:r>
              <a:rPr lang="es-CO" sz="1200" b="1" baseline="0">
                <a:solidFill>
                  <a:sysClr val="windowText" lastClr="000000"/>
                </a:solidFill>
                <a:effectLst/>
              </a:rPr>
              <a:t> POR TIPO DE CONTRATACIÓN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TABULACIÓN!$C$57</c:f>
              <c:strCache>
                <c:ptCount val="1"/>
                <c:pt idx="0">
                  <c:v>No. encuestados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'!$C$58:$C$62</c:f>
              <c:strCache>
                <c:ptCount val="5"/>
                <c:pt idx="0">
                  <c:v>Prestacion de Servicios</c:v>
                </c:pt>
                <c:pt idx="1">
                  <c:v>Provisional </c:v>
                </c:pt>
                <c:pt idx="2">
                  <c:v>Temporal de 1 año o mas </c:v>
                </c:pt>
                <c:pt idx="3">
                  <c:v>Termino Indefinido</c:v>
                </c:pt>
                <c:pt idx="4">
                  <c:v>Libre nombramiento</c:v>
                </c:pt>
              </c:strCache>
            </c:strRef>
          </c:cat>
          <c:val>
            <c:numRef>
              <c:f>TABULACIÓN!$C$58:$C$62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16</c:v>
                </c:pt>
                <c:pt idx="3">
                  <c:v>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6-4169-AD5C-4569DFA8E2CC}"/>
            </c:ext>
          </c:extLst>
        </c:ser>
        <c:ser>
          <c:idx val="1"/>
          <c:order val="1"/>
          <c:tx>
            <c:strRef>
              <c:f>TABULACIÓN!$D$57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'!$C$58:$C$62</c:f>
              <c:strCache>
                <c:ptCount val="5"/>
                <c:pt idx="0">
                  <c:v>Prestacion de Servicios</c:v>
                </c:pt>
                <c:pt idx="1">
                  <c:v>Provisional </c:v>
                </c:pt>
                <c:pt idx="2">
                  <c:v>Temporal de 1 año o mas </c:v>
                </c:pt>
                <c:pt idx="3">
                  <c:v>Termino Indefinido</c:v>
                </c:pt>
                <c:pt idx="4">
                  <c:v>Libre nombramiento</c:v>
                </c:pt>
              </c:strCache>
            </c:strRef>
          </c:cat>
          <c:val>
            <c:numRef>
              <c:f>TABULACIÓN!$D$58:$D$62</c:f>
              <c:numCache>
                <c:formatCode>0%</c:formatCode>
                <c:ptCount val="5"/>
                <c:pt idx="0">
                  <c:v>5.7142857142857141E-2</c:v>
                </c:pt>
                <c:pt idx="1">
                  <c:v>8.5714285714285715E-2</c:v>
                </c:pt>
                <c:pt idx="2">
                  <c:v>0.45714285714285713</c:v>
                </c:pt>
                <c:pt idx="3">
                  <c:v>0.4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6-4169-AD5C-4569DFA8E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971840"/>
        <c:axId val="205973376"/>
      </c:barChart>
      <c:catAx>
        <c:axId val="20597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973376"/>
        <c:crosses val="autoZero"/>
        <c:auto val="1"/>
        <c:lblAlgn val="ctr"/>
        <c:lblOffset val="100"/>
        <c:noMultiLvlLbl val="0"/>
      </c:catAx>
      <c:valAx>
        <c:axId val="20597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97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 i="0" baseline="0">
                <a:solidFill>
                  <a:sysClr val="windowText" lastClr="000000"/>
                </a:solidFill>
                <a:effectLst/>
              </a:rPr>
              <a:t>DISTRIBUCIÓN POR NÚMERO DE PERSONAS A CARGO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TABULACIÓN!$H$57</c:f>
              <c:strCache>
                <c:ptCount val="1"/>
                <c:pt idx="0">
                  <c:v>No. encuestados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'!$H$58:$H$62</c:f>
              <c:strCache>
                <c:ptCount val="5"/>
                <c:pt idx="0">
                  <c:v>0</c:v>
                </c:pt>
                <c:pt idx="1">
                  <c:v>1 a 2</c:v>
                </c:pt>
                <c:pt idx="2">
                  <c:v>3 a 4</c:v>
                </c:pt>
                <c:pt idx="3">
                  <c:v>5 a 6</c:v>
                </c:pt>
                <c:pt idx="4">
                  <c:v>7 o mas </c:v>
                </c:pt>
              </c:strCache>
            </c:strRef>
          </c:cat>
          <c:val>
            <c:numRef>
              <c:f>TABULACIÓN!$H$58:$H$62</c:f>
              <c:numCache>
                <c:formatCode>General</c:formatCode>
                <c:ptCount val="5"/>
                <c:pt idx="0">
                  <c:v>16</c:v>
                </c:pt>
                <c:pt idx="1">
                  <c:v>15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7-4C96-AC1E-6727C74DDD2B}"/>
            </c:ext>
          </c:extLst>
        </c:ser>
        <c:ser>
          <c:idx val="1"/>
          <c:order val="1"/>
          <c:tx>
            <c:strRef>
              <c:f>TABULACIÓN!$I$57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'[1]PERSONERÍA '!$H$58:$H$62</c:f>
              <c:strCache>
                <c:ptCount val="5"/>
                <c:pt idx="0">
                  <c:v>0</c:v>
                </c:pt>
                <c:pt idx="1">
                  <c:v>1 a 2</c:v>
                </c:pt>
                <c:pt idx="2">
                  <c:v>3 a 4</c:v>
                </c:pt>
                <c:pt idx="3">
                  <c:v>5 a 6</c:v>
                </c:pt>
                <c:pt idx="4">
                  <c:v>7 o mas </c:v>
                </c:pt>
              </c:strCache>
            </c:strRef>
          </c:cat>
          <c:val>
            <c:numRef>
              <c:f>TABULACIÓN!$I$58:$I$62</c:f>
              <c:numCache>
                <c:formatCode>0%</c:formatCode>
                <c:ptCount val="5"/>
                <c:pt idx="0">
                  <c:v>0.47058823529411764</c:v>
                </c:pt>
                <c:pt idx="1">
                  <c:v>0.44117647058823528</c:v>
                </c:pt>
                <c:pt idx="2">
                  <c:v>8.8235294117647065E-2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7-4C96-AC1E-6727C74DD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162944"/>
        <c:axId val="206172928"/>
      </c:barChart>
      <c:catAx>
        <c:axId val="20616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172928"/>
        <c:crosses val="autoZero"/>
        <c:auto val="1"/>
        <c:lblAlgn val="ctr"/>
        <c:lblOffset val="100"/>
        <c:noMultiLvlLbl val="0"/>
      </c:catAx>
      <c:valAx>
        <c:axId val="2061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16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5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6.png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9330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2163536</xdr:colOff>
      <xdr:row>77</xdr:row>
      <xdr:rowOff>68036</xdr:rowOff>
    </xdr:from>
    <xdr:to>
      <xdr:col>1</xdr:col>
      <xdr:colOff>2164897</xdr:colOff>
      <xdr:row>77</xdr:row>
      <xdr:rowOff>189138</xdr:rowOff>
    </xdr:to>
    <xdr:pic>
      <xdr:nvPicPr>
        <xdr:cNvPr id="2" name="Picture 29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7386" y="4363811"/>
          <a:ext cx="1361" cy="14967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2326822</xdr:colOff>
      <xdr:row>124</xdr:row>
      <xdr:rowOff>27214</xdr:rowOff>
    </xdr:from>
    <xdr:to>
      <xdr:col>1</xdr:col>
      <xdr:colOff>2326822</xdr:colOff>
      <xdr:row>125</xdr:row>
      <xdr:rowOff>0</xdr:rowOff>
    </xdr:to>
    <xdr:pic>
      <xdr:nvPicPr>
        <xdr:cNvPr id="3" name="Picture 27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50672" y="6732814"/>
          <a:ext cx="0" cy="16464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2258786</xdr:colOff>
      <xdr:row>45</xdr:row>
      <xdr:rowOff>54431</xdr:rowOff>
    </xdr:from>
    <xdr:to>
      <xdr:col>1</xdr:col>
      <xdr:colOff>2258787</xdr:colOff>
      <xdr:row>47</xdr:row>
      <xdr:rowOff>0</xdr:rowOff>
    </xdr:to>
    <xdr:pic>
      <xdr:nvPicPr>
        <xdr:cNvPr id="4" name="Picture 27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82636" y="23628806"/>
          <a:ext cx="1" cy="36738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2245179</xdr:colOff>
      <xdr:row>143</xdr:row>
      <xdr:rowOff>95247</xdr:rowOff>
    </xdr:from>
    <xdr:to>
      <xdr:col>1</xdr:col>
      <xdr:colOff>2245179</xdr:colOff>
      <xdr:row>143</xdr:row>
      <xdr:rowOff>190499</xdr:rowOff>
    </xdr:to>
    <xdr:pic>
      <xdr:nvPicPr>
        <xdr:cNvPr id="5" name="Picture 27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69029" y="23888697"/>
          <a:ext cx="0" cy="9525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2326821</xdr:colOff>
      <xdr:row>83</xdr:row>
      <xdr:rowOff>54428</xdr:rowOff>
    </xdr:from>
    <xdr:to>
      <xdr:col>1</xdr:col>
      <xdr:colOff>2326823</xdr:colOff>
      <xdr:row>83</xdr:row>
      <xdr:rowOff>190499</xdr:rowOff>
    </xdr:to>
    <xdr:pic>
      <xdr:nvPicPr>
        <xdr:cNvPr id="6" name="Picture 27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50671" y="24066953"/>
          <a:ext cx="2" cy="13607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2163535</xdr:colOff>
      <xdr:row>18</xdr:row>
      <xdr:rowOff>13607</xdr:rowOff>
    </xdr:from>
    <xdr:to>
      <xdr:col>1</xdr:col>
      <xdr:colOff>2166596</xdr:colOff>
      <xdr:row>18</xdr:row>
      <xdr:rowOff>258535</xdr:rowOff>
    </xdr:to>
    <xdr:pic>
      <xdr:nvPicPr>
        <xdr:cNvPr id="7" name="Picture 29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9760" y="2871107"/>
          <a:ext cx="3061" cy="24492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2258786</xdr:colOff>
      <xdr:row>29</xdr:row>
      <xdr:rowOff>54431</xdr:rowOff>
    </xdr:from>
    <xdr:to>
      <xdr:col>1</xdr:col>
      <xdr:colOff>2258787</xdr:colOff>
      <xdr:row>30</xdr:row>
      <xdr:rowOff>0</xdr:rowOff>
    </xdr:to>
    <xdr:pic>
      <xdr:nvPicPr>
        <xdr:cNvPr id="13" name="Picture 27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44536" y="14618156"/>
          <a:ext cx="1" cy="32656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2163535</xdr:colOff>
      <xdr:row>41</xdr:row>
      <xdr:rowOff>13607</xdr:rowOff>
    </xdr:from>
    <xdr:to>
      <xdr:col>1</xdr:col>
      <xdr:colOff>2166596</xdr:colOff>
      <xdr:row>42</xdr:row>
      <xdr:rowOff>1360</xdr:rowOff>
    </xdr:to>
    <xdr:pic>
      <xdr:nvPicPr>
        <xdr:cNvPr id="15" name="Picture 29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9285" y="20292332"/>
          <a:ext cx="3061" cy="17825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304800</xdr:colOff>
      <xdr:row>0</xdr:row>
      <xdr:rowOff>95250</xdr:rowOff>
    </xdr:from>
    <xdr:to>
      <xdr:col>1</xdr:col>
      <xdr:colOff>1800225</xdr:colOff>
      <xdr:row>2</xdr:row>
      <xdr:rowOff>142240</xdr:rowOff>
    </xdr:to>
    <xdr:pic>
      <xdr:nvPicPr>
        <xdr:cNvPr id="11" name="0 Imagen">
          <a:extLst>
            <a:ext uri="{FF2B5EF4-FFF2-40B4-BE49-F238E27FC236}">
              <a16:creationId xmlns:a16="http://schemas.microsoft.com/office/drawing/2014/main" id="{1BE76133-06A7-B505-E7A5-7BC4182CE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95250"/>
          <a:ext cx="1495425" cy="608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190500</xdr:rowOff>
    </xdr:from>
    <xdr:to>
      <xdr:col>4</xdr:col>
      <xdr:colOff>219075</xdr:colOff>
      <xdr:row>22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114299</xdr:colOff>
      <xdr:row>13</xdr:row>
      <xdr:rowOff>57151</xdr:rowOff>
    </xdr:from>
    <xdr:to>
      <xdr:col>9</xdr:col>
      <xdr:colOff>628649</xdr:colOff>
      <xdr:row>26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304800</xdr:colOff>
      <xdr:row>13</xdr:row>
      <xdr:rowOff>0</xdr:rowOff>
    </xdr:from>
    <xdr:to>
      <xdr:col>15</xdr:col>
      <xdr:colOff>209550</xdr:colOff>
      <xdr:row>26</xdr:row>
      <xdr:rowOff>19049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41</xdr:row>
      <xdr:rowOff>9525</xdr:rowOff>
    </xdr:from>
    <xdr:to>
      <xdr:col>5</xdr:col>
      <xdr:colOff>133350</xdr:colOff>
      <xdr:row>55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385762</xdr:colOff>
      <xdr:row>35</xdr:row>
      <xdr:rowOff>0</xdr:rowOff>
    </xdr:from>
    <xdr:to>
      <xdr:col>9</xdr:col>
      <xdr:colOff>476250</xdr:colOff>
      <xdr:row>46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347661</xdr:colOff>
      <xdr:row>34</xdr:row>
      <xdr:rowOff>114300</xdr:rowOff>
    </xdr:from>
    <xdr:to>
      <xdr:col>15</xdr:col>
      <xdr:colOff>114300</xdr:colOff>
      <xdr:row>47</xdr:row>
      <xdr:rowOff>9526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85725</xdr:colOff>
      <xdr:row>64</xdr:row>
      <xdr:rowOff>76200</xdr:rowOff>
    </xdr:from>
    <xdr:to>
      <xdr:col>4</xdr:col>
      <xdr:colOff>219075</xdr:colOff>
      <xdr:row>75</xdr:row>
      <xdr:rowOff>161925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290512</xdr:colOff>
      <xdr:row>64</xdr:row>
      <xdr:rowOff>0</xdr:rowOff>
    </xdr:from>
    <xdr:to>
      <xdr:col>10</xdr:col>
      <xdr:colOff>0</xdr:colOff>
      <xdr:row>75</xdr:row>
      <xdr:rowOff>180974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752476</xdr:colOff>
      <xdr:row>63</xdr:row>
      <xdr:rowOff>180975</xdr:rowOff>
    </xdr:from>
    <xdr:to>
      <xdr:col>15</xdr:col>
      <xdr:colOff>742950</xdr:colOff>
      <xdr:row>76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400050</xdr:colOff>
      <xdr:row>0</xdr:row>
      <xdr:rowOff>114300</xdr:rowOff>
    </xdr:from>
    <xdr:to>
      <xdr:col>2</xdr:col>
      <xdr:colOff>133350</xdr:colOff>
      <xdr:row>2</xdr:row>
      <xdr:rowOff>189865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29784DEB-08A8-FFEB-5168-BBA7B0E2F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14300"/>
          <a:ext cx="1495425" cy="60896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0.44181</cdr:x>
      <cdr:y>0.04412</cdr:y>
    </cdr:from>
    <cdr:to>
      <cdr:x>0.89486</cdr:x>
      <cdr:y>0.15942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A3E1E0C-0242-40EC-9543-AF126879BF1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771650" y="114300"/>
          <a:ext cx="1816765" cy="29873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6\Users\SERGIO%20Y%20EMMA\Downloads\3.%20Tab%20Graf%20Perf%20Sociodem%20Personer&#237;a%20Itag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ERÍA "/>
    </sheetNames>
    <sheetDataSet>
      <sheetData sheetId="0">
        <row r="5">
          <cell r="D5" t="str">
            <v>No. encuestados</v>
          </cell>
        </row>
        <row r="6">
          <cell r="H6" t="str">
            <v>Soltero(a)</v>
          </cell>
          <cell r="M6" t="str">
            <v xml:space="preserve">Entre 18 y 25 años </v>
          </cell>
        </row>
        <row r="7">
          <cell r="H7" t="str">
            <v>Casado(a)</v>
          </cell>
          <cell r="M7" t="str">
            <v xml:space="preserve">Entre 26 y 35 años </v>
          </cell>
        </row>
        <row r="8">
          <cell r="H8" t="str">
            <v xml:space="preserve">Unión libre </v>
          </cell>
          <cell r="M8" t="str">
            <v xml:space="preserve">Entre 36 y 45 años </v>
          </cell>
        </row>
        <row r="9">
          <cell r="H9" t="str">
            <v xml:space="preserve">Separado(a) </v>
          </cell>
          <cell r="M9" t="str">
            <v>Entre 46 y 55 años</v>
          </cell>
        </row>
        <row r="10">
          <cell r="H10" t="str">
            <v>Viudo(a)</v>
          </cell>
          <cell r="M10" t="str">
            <v>Más de 56 años</v>
          </cell>
        </row>
        <row r="11">
          <cell r="H11" t="str">
            <v>Divorciado (a)</v>
          </cell>
          <cell r="M11" t="str">
            <v>No Responde</v>
          </cell>
        </row>
        <row r="12">
          <cell r="H12" t="str">
            <v>No Responde</v>
          </cell>
        </row>
        <row r="29">
          <cell r="C29" t="str">
            <v>Primaria completa</v>
          </cell>
          <cell r="H29" t="str">
            <v>Entre 1 y 2</v>
          </cell>
          <cell r="M29" t="str">
            <v>Menos de un año (-1)</v>
          </cell>
        </row>
        <row r="30">
          <cell r="C30" t="str">
            <v>Primaria Incompleta</v>
          </cell>
          <cell r="H30" t="str">
            <v>Entre 3 y 4</v>
          </cell>
          <cell r="M30" t="str">
            <v>Entre 1 y 5 años</v>
          </cell>
        </row>
        <row r="31">
          <cell r="C31" t="str">
            <v xml:space="preserve">Bachillerato incompleto </v>
          </cell>
          <cell r="H31" t="str">
            <v>Entre 5 Y 6</v>
          </cell>
          <cell r="M31" t="str">
            <v>Entre 6 y 10 años</v>
          </cell>
        </row>
        <row r="32">
          <cell r="C32" t="str">
            <v xml:space="preserve">Bachillerato completo </v>
          </cell>
          <cell r="H32" t="str">
            <v>Finca</v>
          </cell>
          <cell r="M32" t="str">
            <v xml:space="preserve">Mas de 10 años </v>
          </cell>
        </row>
        <row r="33">
          <cell r="C33" t="str">
            <v>Técnico / tecnólogo incompleto</v>
          </cell>
          <cell r="H33" t="str">
            <v>No Responde</v>
          </cell>
          <cell r="M33" t="str">
            <v>No Responde</v>
          </cell>
        </row>
        <row r="34">
          <cell r="C34" t="str">
            <v>Técnico / tecnólogo completo</v>
          </cell>
        </row>
        <row r="35">
          <cell r="C35" t="str">
            <v>Profesional completo</v>
          </cell>
        </row>
        <row r="36">
          <cell r="C36" t="str">
            <v>Profesional incompleto</v>
          </cell>
        </row>
        <row r="37">
          <cell r="C37" t="str">
            <v>Post-Grado Completo</v>
          </cell>
        </row>
        <row r="38">
          <cell r="C38" t="str">
            <v>Post-Grado Incompleto</v>
          </cell>
        </row>
        <row r="39">
          <cell r="C39" t="str">
            <v>No responde</v>
          </cell>
        </row>
        <row r="58">
          <cell r="C58" t="str">
            <v>Prestacion de Servicios</v>
          </cell>
          <cell r="H58">
            <v>0</v>
          </cell>
          <cell r="M58" t="str">
            <v>No responde</v>
          </cell>
        </row>
        <row r="59">
          <cell r="C59" t="str">
            <v xml:space="preserve">Provisional </v>
          </cell>
          <cell r="H59" t="str">
            <v>1 a 2</v>
          </cell>
          <cell r="M59" t="str">
            <v>Vivienda Propia</v>
          </cell>
        </row>
        <row r="60">
          <cell r="C60" t="str">
            <v xml:space="preserve">Temporal de 1 año o mas </v>
          </cell>
          <cell r="H60" t="str">
            <v>3 a 4</v>
          </cell>
          <cell r="M60" t="str">
            <v>Vivienda en Arriendo</v>
          </cell>
        </row>
        <row r="61">
          <cell r="C61" t="str">
            <v>Termino Indefinido</v>
          </cell>
          <cell r="H61" t="str">
            <v>5 a 6</v>
          </cell>
          <cell r="M61" t="str">
            <v>Vivienda Familiar</v>
          </cell>
        </row>
        <row r="62">
          <cell r="C62" t="str">
            <v>Libre nombramiento</v>
          </cell>
          <cell r="H62" t="str">
            <v xml:space="preserve">7 o mas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AP625"/>
  <sheetViews>
    <sheetView workbookViewId="0">
      <selection activeCell="D2" sqref="D2:AI2"/>
    </sheetView>
  </sheetViews>
  <sheetFormatPr baseColWidth="10" defaultRowHeight="15" x14ac:dyDescent="0.25"/>
  <cols>
    <col min="1" max="1" width="4.28515625" style="48" customWidth="1"/>
    <col min="2" max="2" width="40.28515625" style="48" customWidth="1"/>
    <col min="3" max="3" width="16.140625" style="48" bestFit="1" customWidth="1"/>
    <col min="4" max="4" width="5.85546875" style="48" customWidth="1"/>
    <col min="5" max="5" width="6" style="48" customWidth="1"/>
    <col min="6" max="6" width="8" style="48" customWidth="1"/>
    <col min="7" max="7" width="6.42578125" style="48" customWidth="1"/>
    <col min="8" max="8" width="11.7109375" style="48" customWidth="1"/>
    <col min="9" max="9" width="11.42578125" style="48"/>
    <col min="10" max="10" width="11.7109375" style="48" customWidth="1"/>
    <col min="11" max="11" width="13.42578125" style="48" customWidth="1"/>
    <col min="12" max="12" width="14.42578125" style="49" bestFit="1" customWidth="1"/>
    <col min="13" max="13" width="11.42578125" style="48"/>
    <col min="14" max="14" width="13.7109375" style="48" customWidth="1"/>
    <col min="15" max="15" width="20.28515625" style="48" customWidth="1"/>
    <col min="16" max="16" width="22.28515625" style="48" customWidth="1"/>
    <col min="17" max="17" width="23.28515625" style="48" customWidth="1"/>
    <col min="18" max="18" width="6.5703125" style="48" customWidth="1"/>
    <col min="19" max="19" width="10.140625" style="48" customWidth="1"/>
    <col min="20" max="20" width="10.85546875" style="48" customWidth="1"/>
    <col min="21" max="21" width="15.85546875" style="48" customWidth="1"/>
    <col min="22" max="22" width="31.28515625" style="48" bestFit="1" customWidth="1"/>
    <col min="23" max="23" width="9" style="48" customWidth="1"/>
    <col min="24" max="24" width="12.85546875" style="48" customWidth="1"/>
    <col min="25" max="25" width="9.5703125" style="48" customWidth="1"/>
    <col min="26" max="26" width="12.7109375" style="48" customWidth="1"/>
    <col min="27" max="27" width="13" style="48" customWidth="1"/>
    <col min="28" max="30" width="18.85546875" style="48" customWidth="1"/>
    <col min="31" max="31" width="33.140625" style="48" customWidth="1"/>
    <col min="32" max="32" width="20.28515625" style="48" bestFit="1" customWidth="1"/>
    <col min="33" max="33" width="12.5703125" style="48" customWidth="1"/>
    <col min="34" max="34" width="10.140625" style="48" customWidth="1"/>
    <col min="35" max="35" width="14" style="48" bestFit="1" customWidth="1"/>
    <col min="36" max="36" width="14.42578125" style="24" customWidth="1"/>
    <col min="37" max="37" width="14.5703125" style="24" customWidth="1"/>
    <col min="38" max="16384" width="11.42578125" style="24"/>
  </cols>
  <sheetData>
    <row r="1" spans="1:42" ht="21.75" customHeight="1" x14ac:dyDescent="0.25">
      <c r="A1" s="134"/>
      <c r="B1" s="135"/>
      <c r="C1" s="18" t="s">
        <v>108</v>
      </c>
      <c r="D1" s="121" t="s">
        <v>35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33"/>
      <c r="AJ1" s="119" t="s">
        <v>125</v>
      </c>
      <c r="AK1" s="119"/>
    </row>
    <row r="2" spans="1:42" ht="22.5" customHeight="1" x14ac:dyDescent="0.25">
      <c r="A2" s="136"/>
      <c r="B2" s="137"/>
      <c r="C2" s="19">
        <v>2022</v>
      </c>
      <c r="D2" s="121" t="s">
        <v>36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33"/>
      <c r="AJ2" s="119" t="s">
        <v>126</v>
      </c>
      <c r="AK2" s="119"/>
    </row>
    <row r="3" spans="1:42" ht="21" customHeight="1" x14ac:dyDescent="0.25">
      <c r="A3" s="138"/>
      <c r="B3" s="139"/>
      <c r="C3" s="120" t="s">
        <v>37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19" t="s">
        <v>127</v>
      </c>
      <c r="AK3" s="119"/>
    </row>
    <row r="4" spans="1:42" ht="29.25" customHeight="1" x14ac:dyDescent="0.25">
      <c r="A4" s="140" t="s">
        <v>29</v>
      </c>
      <c r="B4" s="131" t="s">
        <v>0</v>
      </c>
      <c r="C4" s="131" t="s">
        <v>7</v>
      </c>
      <c r="D4" s="124" t="s">
        <v>8</v>
      </c>
      <c r="E4" s="125"/>
      <c r="F4" s="126"/>
      <c r="G4" s="131" t="s">
        <v>12</v>
      </c>
      <c r="H4" s="128" t="s">
        <v>6</v>
      </c>
      <c r="I4" s="129"/>
      <c r="J4" s="122" t="s">
        <v>1</v>
      </c>
      <c r="K4" s="128" t="s">
        <v>16</v>
      </c>
      <c r="L4" s="130"/>
      <c r="M4" s="130"/>
      <c r="N4" s="129"/>
      <c r="O4" s="122" t="s">
        <v>17</v>
      </c>
      <c r="P4" s="131" t="s">
        <v>5</v>
      </c>
      <c r="Q4" s="131" t="s">
        <v>47</v>
      </c>
      <c r="R4" s="124" t="s">
        <v>40</v>
      </c>
      <c r="S4" s="125"/>
      <c r="T4" s="126"/>
      <c r="U4" s="122" t="s">
        <v>194</v>
      </c>
      <c r="V4" s="122" t="s">
        <v>41</v>
      </c>
      <c r="W4" s="127" t="s">
        <v>43</v>
      </c>
      <c r="X4" s="127"/>
      <c r="Y4" s="127"/>
      <c r="Z4" s="122" t="s">
        <v>39</v>
      </c>
      <c r="AA4" s="128" t="s">
        <v>18</v>
      </c>
      <c r="AB4" s="129"/>
      <c r="AC4" s="122" t="s">
        <v>48</v>
      </c>
      <c r="AD4" s="131" t="s">
        <v>38</v>
      </c>
      <c r="AE4" s="128" t="s">
        <v>21</v>
      </c>
      <c r="AF4" s="130"/>
      <c r="AG4" s="129"/>
      <c r="AH4" s="128" t="s">
        <v>25</v>
      </c>
      <c r="AI4" s="129"/>
      <c r="AJ4" s="127" t="s">
        <v>42</v>
      </c>
      <c r="AK4" s="127"/>
    </row>
    <row r="5" spans="1:42" s="25" customFormat="1" ht="30" x14ac:dyDescent="0.25">
      <c r="A5" s="141"/>
      <c r="B5" s="132"/>
      <c r="C5" s="132"/>
      <c r="D5" s="8" t="s">
        <v>9</v>
      </c>
      <c r="E5" s="8" t="s">
        <v>10</v>
      </c>
      <c r="F5" s="8" t="s">
        <v>11</v>
      </c>
      <c r="G5" s="132"/>
      <c r="H5" s="7" t="s">
        <v>13</v>
      </c>
      <c r="I5" s="8" t="s">
        <v>14</v>
      </c>
      <c r="J5" s="123"/>
      <c r="K5" s="8" t="s">
        <v>2</v>
      </c>
      <c r="L5" s="8" t="s">
        <v>3</v>
      </c>
      <c r="M5" s="20" t="s">
        <v>4</v>
      </c>
      <c r="N5" s="20" t="s">
        <v>15</v>
      </c>
      <c r="O5" s="123"/>
      <c r="P5" s="132"/>
      <c r="Q5" s="132"/>
      <c r="R5" s="8" t="s">
        <v>9</v>
      </c>
      <c r="S5" s="8" t="s">
        <v>10</v>
      </c>
      <c r="T5" s="8" t="s">
        <v>11</v>
      </c>
      <c r="U5" s="123"/>
      <c r="V5" s="123"/>
      <c r="W5" s="21" t="s">
        <v>44</v>
      </c>
      <c r="X5" s="21" t="s">
        <v>45</v>
      </c>
      <c r="Y5" s="21" t="s">
        <v>46</v>
      </c>
      <c r="Z5" s="123"/>
      <c r="AA5" s="8" t="s">
        <v>19</v>
      </c>
      <c r="AB5" s="8" t="s">
        <v>20</v>
      </c>
      <c r="AC5" s="123"/>
      <c r="AD5" s="132"/>
      <c r="AE5" s="21" t="s">
        <v>22</v>
      </c>
      <c r="AF5" s="21" t="s">
        <v>23</v>
      </c>
      <c r="AG5" s="21" t="s">
        <v>24</v>
      </c>
      <c r="AH5" s="8" t="s">
        <v>26</v>
      </c>
      <c r="AI5" s="8" t="s">
        <v>30</v>
      </c>
      <c r="AJ5" s="8" t="s">
        <v>27</v>
      </c>
      <c r="AK5" s="8" t="s">
        <v>28</v>
      </c>
      <c r="AO5" s="1"/>
      <c r="AP5" s="1"/>
    </row>
    <row r="6" spans="1:42" s="16" customFormat="1" ht="30" x14ac:dyDescent="0.25">
      <c r="A6" s="9">
        <v>1</v>
      </c>
      <c r="B6" s="9" t="s">
        <v>109</v>
      </c>
      <c r="C6" s="26">
        <v>43687508</v>
      </c>
      <c r="D6" s="9">
        <v>14</v>
      </c>
      <c r="E6" s="9">
        <v>1</v>
      </c>
      <c r="F6" s="9">
        <v>1976</v>
      </c>
      <c r="G6" s="9">
        <v>46</v>
      </c>
      <c r="H6" s="27"/>
      <c r="I6" s="9" t="s">
        <v>31</v>
      </c>
      <c r="J6" s="27" t="s">
        <v>110</v>
      </c>
      <c r="K6" s="9" t="s">
        <v>33</v>
      </c>
      <c r="L6" s="9" t="s">
        <v>49</v>
      </c>
      <c r="M6" s="28" t="s">
        <v>111</v>
      </c>
      <c r="N6" s="28" t="s">
        <v>112</v>
      </c>
      <c r="O6" s="28" t="s">
        <v>113</v>
      </c>
      <c r="P6" s="10" t="s">
        <v>114</v>
      </c>
      <c r="Q6" s="10" t="s">
        <v>100</v>
      </c>
      <c r="R6" s="9">
        <v>1</v>
      </c>
      <c r="S6" s="9">
        <v>2</v>
      </c>
      <c r="T6" s="9">
        <v>2022</v>
      </c>
      <c r="U6" s="9">
        <v>0</v>
      </c>
      <c r="V6" s="10" t="s">
        <v>134</v>
      </c>
      <c r="W6" s="10"/>
      <c r="X6" s="10" t="s">
        <v>31</v>
      </c>
      <c r="Y6" s="10"/>
      <c r="Z6" s="10">
        <v>3</v>
      </c>
      <c r="AA6" s="9">
        <v>5773380</v>
      </c>
      <c r="AB6" s="9">
        <v>3147590982</v>
      </c>
      <c r="AC6" s="22" t="s">
        <v>88</v>
      </c>
      <c r="AD6" s="9" t="s">
        <v>60</v>
      </c>
      <c r="AE6" s="9" t="s">
        <v>115</v>
      </c>
      <c r="AF6" s="9" t="s">
        <v>116</v>
      </c>
      <c r="AG6" s="9">
        <v>0</v>
      </c>
      <c r="AH6" s="9">
        <v>0</v>
      </c>
      <c r="AI6" s="10" t="s">
        <v>129</v>
      </c>
      <c r="AJ6" s="10" t="s">
        <v>31</v>
      </c>
      <c r="AK6" s="9" t="s">
        <v>130</v>
      </c>
      <c r="AO6" s="11"/>
      <c r="AP6" s="11"/>
    </row>
    <row r="7" spans="1:42" s="16" customFormat="1" ht="30" x14ac:dyDescent="0.25">
      <c r="A7" s="9">
        <v>2</v>
      </c>
      <c r="B7" s="9" t="s">
        <v>117</v>
      </c>
      <c r="C7" s="26">
        <v>43169968</v>
      </c>
      <c r="D7" s="9">
        <v>8</v>
      </c>
      <c r="E7" s="9">
        <v>12</v>
      </c>
      <c r="F7" s="9">
        <v>1980</v>
      </c>
      <c r="G7" s="9">
        <v>41</v>
      </c>
      <c r="H7" s="27"/>
      <c r="I7" s="9" t="s">
        <v>31</v>
      </c>
      <c r="J7" s="9" t="s">
        <v>118</v>
      </c>
      <c r="K7" s="9" t="s">
        <v>33</v>
      </c>
      <c r="L7" s="9" t="s">
        <v>119</v>
      </c>
      <c r="M7" s="28" t="s">
        <v>111</v>
      </c>
      <c r="N7" s="28" t="s">
        <v>112</v>
      </c>
      <c r="O7" s="28" t="s">
        <v>113</v>
      </c>
      <c r="P7" s="10" t="s">
        <v>114</v>
      </c>
      <c r="Q7" s="10" t="s">
        <v>100</v>
      </c>
      <c r="R7" s="10">
        <v>21</v>
      </c>
      <c r="S7" s="10">
        <v>11</v>
      </c>
      <c r="T7" s="9">
        <v>2013</v>
      </c>
      <c r="U7" s="9">
        <v>2</v>
      </c>
      <c r="V7" s="10" t="s">
        <v>120</v>
      </c>
      <c r="W7" s="10"/>
      <c r="X7" s="10"/>
      <c r="Y7" s="10" t="s">
        <v>31</v>
      </c>
      <c r="Z7" s="10">
        <v>3</v>
      </c>
      <c r="AA7" s="29">
        <v>6000580</v>
      </c>
      <c r="AB7" s="9">
        <v>3007803994</v>
      </c>
      <c r="AC7" s="22" t="s">
        <v>90</v>
      </c>
      <c r="AD7" s="9" t="s">
        <v>57</v>
      </c>
      <c r="AE7" s="9" t="s">
        <v>130</v>
      </c>
      <c r="AF7" s="9" t="s">
        <v>130</v>
      </c>
      <c r="AG7" s="9">
        <v>2</v>
      </c>
      <c r="AH7" s="9">
        <v>2</v>
      </c>
      <c r="AI7" s="10" t="s">
        <v>130</v>
      </c>
      <c r="AJ7" s="9" t="s">
        <v>31</v>
      </c>
      <c r="AK7" s="9" t="s">
        <v>130</v>
      </c>
      <c r="AO7" s="11"/>
      <c r="AP7" s="11"/>
    </row>
    <row r="8" spans="1:42" s="16" customFormat="1" ht="30" x14ac:dyDescent="0.25">
      <c r="A8" s="9">
        <v>3</v>
      </c>
      <c r="B8" s="9" t="s">
        <v>121</v>
      </c>
      <c r="C8" s="26">
        <v>115440646</v>
      </c>
      <c r="D8" s="9">
        <v>16</v>
      </c>
      <c r="E8" s="9">
        <v>1</v>
      </c>
      <c r="F8" s="9">
        <v>1992</v>
      </c>
      <c r="G8" s="9">
        <v>30</v>
      </c>
      <c r="H8" s="27"/>
      <c r="I8" s="9" t="s">
        <v>31</v>
      </c>
      <c r="J8" s="9" t="s">
        <v>118</v>
      </c>
      <c r="K8" s="9" t="s">
        <v>33</v>
      </c>
      <c r="L8" s="9" t="s">
        <v>122</v>
      </c>
      <c r="M8" s="28" t="s">
        <v>111</v>
      </c>
      <c r="N8" s="28" t="s">
        <v>112</v>
      </c>
      <c r="O8" s="28" t="s">
        <v>113</v>
      </c>
      <c r="P8" s="10" t="s">
        <v>114</v>
      </c>
      <c r="Q8" s="10" t="s">
        <v>100</v>
      </c>
      <c r="R8" s="10">
        <v>1</v>
      </c>
      <c r="S8" s="10">
        <v>2</v>
      </c>
      <c r="T8" s="9">
        <v>2022</v>
      </c>
      <c r="U8" s="9">
        <v>0</v>
      </c>
      <c r="V8" s="10" t="s">
        <v>123</v>
      </c>
      <c r="W8" s="10"/>
      <c r="X8" s="10"/>
      <c r="Y8" s="10" t="s">
        <v>31</v>
      </c>
      <c r="Z8" s="10">
        <v>3</v>
      </c>
      <c r="AA8" s="9" t="s">
        <v>130</v>
      </c>
      <c r="AB8" s="9">
        <v>3193577879</v>
      </c>
      <c r="AC8" s="22" t="s">
        <v>90</v>
      </c>
      <c r="AD8" s="9" t="s">
        <v>57</v>
      </c>
      <c r="AE8" s="9" t="s">
        <v>130</v>
      </c>
      <c r="AF8" s="9" t="s">
        <v>130</v>
      </c>
      <c r="AG8" s="9">
        <v>0</v>
      </c>
      <c r="AH8" s="9">
        <v>0</v>
      </c>
      <c r="AI8" s="10" t="s">
        <v>130</v>
      </c>
      <c r="AJ8" s="10" t="s">
        <v>31</v>
      </c>
      <c r="AK8" s="9" t="s">
        <v>130</v>
      </c>
      <c r="AL8" s="11"/>
      <c r="AM8" s="11"/>
    </row>
    <row r="9" spans="1:42" s="16" customFormat="1" ht="30" x14ac:dyDescent="0.25">
      <c r="A9" s="9">
        <v>4</v>
      </c>
      <c r="B9" s="116" t="s">
        <v>124</v>
      </c>
      <c r="C9" s="26">
        <v>1001418527</v>
      </c>
      <c r="D9" s="9">
        <v>20</v>
      </c>
      <c r="E9" s="9">
        <v>5</v>
      </c>
      <c r="F9" s="9">
        <v>2002</v>
      </c>
      <c r="G9" s="9">
        <v>19</v>
      </c>
      <c r="H9" s="27"/>
      <c r="I9" s="9" t="s">
        <v>31</v>
      </c>
      <c r="J9" s="9" t="s">
        <v>118</v>
      </c>
      <c r="K9" s="9" t="s">
        <v>33</v>
      </c>
      <c r="L9" s="9"/>
      <c r="M9" s="28"/>
      <c r="N9" s="28"/>
      <c r="O9" s="28" t="s">
        <v>113</v>
      </c>
      <c r="P9" s="10" t="s">
        <v>34</v>
      </c>
      <c r="Q9" s="10" t="s">
        <v>100</v>
      </c>
      <c r="R9" s="10">
        <v>1</v>
      </c>
      <c r="S9" s="10">
        <v>10</v>
      </c>
      <c r="T9" s="9">
        <v>2021</v>
      </c>
      <c r="U9" s="9">
        <v>0</v>
      </c>
      <c r="V9" s="10" t="s">
        <v>128</v>
      </c>
      <c r="W9" s="10"/>
      <c r="X9" s="10"/>
      <c r="Y9" s="10" t="s">
        <v>31</v>
      </c>
      <c r="Z9" s="10">
        <v>3</v>
      </c>
      <c r="AA9" s="29" t="s">
        <v>130</v>
      </c>
      <c r="AB9" s="29">
        <v>3015868229</v>
      </c>
      <c r="AC9" s="22" t="s">
        <v>89</v>
      </c>
      <c r="AD9" s="9" t="s">
        <v>57</v>
      </c>
      <c r="AE9" s="12" t="s">
        <v>130</v>
      </c>
      <c r="AF9" s="12" t="s">
        <v>130</v>
      </c>
      <c r="AG9" s="12">
        <v>0</v>
      </c>
      <c r="AH9" s="12">
        <v>0</v>
      </c>
      <c r="AI9" s="9" t="s">
        <v>130</v>
      </c>
      <c r="AJ9" s="10" t="s">
        <v>31</v>
      </c>
      <c r="AK9" s="9" t="s">
        <v>130</v>
      </c>
    </row>
    <row r="10" spans="1:42" s="16" customFormat="1" ht="30" x14ac:dyDescent="0.25">
      <c r="A10" s="9">
        <v>5</v>
      </c>
      <c r="B10" s="9" t="s">
        <v>131</v>
      </c>
      <c r="C10" s="26">
        <v>88273324</v>
      </c>
      <c r="D10" s="9">
        <v>7</v>
      </c>
      <c r="E10" s="9">
        <v>6</v>
      </c>
      <c r="F10" s="9">
        <v>1984</v>
      </c>
      <c r="G10" s="9">
        <v>37</v>
      </c>
      <c r="H10" s="50" t="s">
        <v>31</v>
      </c>
      <c r="I10" s="9"/>
      <c r="J10" s="9" t="s">
        <v>110</v>
      </c>
      <c r="K10" s="9" t="s">
        <v>32</v>
      </c>
      <c r="L10" s="9" t="s">
        <v>119</v>
      </c>
      <c r="M10" s="28" t="s">
        <v>33</v>
      </c>
      <c r="N10" s="28" t="s">
        <v>130</v>
      </c>
      <c r="O10" s="28" t="s">
        <v>113</v>
      </c>
      <c r="P10" s="10" t="s">
        <v>132</v>
      </c>
      <c r="Q10" s="10" t="s">
        <v>96</v>
      </c>
      <c r="R10" s="9">
        <v>1</v>
      </c>
      <c r="S10" s="9">
        <v>2</v>
      </c>
      <c r="T10" s="9">
        <v>2022</v>
      </c>
      <c r="U10" s="9">
        <v>0</v>
      </c>
      <c r="V10" s="10" t="s">
        <v>133</v>
      </c>
      <c r="W10" s="13"/>
      <c r="X10" s="13" t="s">
        <v>31</v>
      </c>
      <c r="Y10" s="13"/>
      <c r="Z10" s="13">
        <v>3</v>
      </c>
      <c r="AA10" s="30">
        <v>5988125</v>
      </c>
      <c r="AB10" s="9">
        <v>3153380574</v>
      </c>
      <c r="AC10" s="22" t="s">
        <v>90</v>
      </c>
      <c r="AD10" s="9" t="s">
        <v>63</v>
      </c>
      <c r="AE10" s="9" t="s">
        <v>135</v>
      </c>
      <c r="AF10" s="9" t="s">
        <v>136</v>
      </c>
      <c r="AG10" s="9">
        <v>1</v>
      </c>
      <c r="AH10" s="9">
        <v>2</v>
      </c>
      <c r="AI10" s="10" t="s">
        <v>137</v>
      </c>
      <c r="AJ10" s="10" t="s">
        <v>31</v>
      </c>
      <c r="AK10" s="9"/>
      <c r="AL10" s="14"/>
    </row>
    <row r="11" spans="1:42" s="34" customFormat="1" ht="30" x14ac:dyDescent="0.25">
      <c r="A11" s="19">
        <v>6</v>
      </c>
      <c r="B11" s="116" t="s">
        <v>141</v>
      </c>
      <c r="C11" s="31">
        <v>43079638</v>
      </c>
      <c r="D11" s="19">
        <v>9</v>
      </c>
      <c r="E11" s="19">
        <v>12</v>
      </c>
      <c r="F11" s="19">
        <v>1964</v>
      </c>
      <c r="G11" s="19">
        <v>57</v>
      </c>
      <c r="H11" s="32"/>
      <c r="I11" s="19" t="s">
        <v>31</v>
      </c>
      <c r="J11" s="19" t="s">
        <v>142</v>
      </c>
      <c r="K11" s="19" t="s">
        <v>33</v>
      </c>
      <c r="L11" s="19" t="s">
        <v>143</v>
      </c>
      <c r="M11" s="33" t="s">
        <v>33</v>
      </c>
      <c r="N11" s="33" t="s">
        <v>144</v>
      </c>
      <c r="O11" s="33" t="s">
        <v>113</v>
      </c>
      <c r="P11" s="22" t="s">
        <v>145</v>
      </c>
      <c r="Q11" s="22" t="s">
        <v>103</v>
      </c>
      <c r="R11" s="19">
        <v>28</v>
      </c>
      <c r="S11" s="19">
        <v>12</v>
      </c>
      <c r="T11" s="19">
        <v>1999</v>
      </c>
      <c r="U11" s="19">
        <v>22</v>
      </c>
      <c r="V11" s="22" t="s">
        <v>146</v>
      </c>
      <c r="W11" s="22"/>
      <c r="X11" s="22" t="s">
        <v>31</v>
      </c>
      <c r="Y11" s="22"/>
      <c r="Z11" s="22">
        <v>3</v>
      </c>
      <c r="AA11" s="19">
        <v>2810075</v>
      </c>
      <c r="AB11" s="19">
        <v>3104128794</v>
      </c>
      <c r="AC11" s="22" t="s">
        <v>87</v>
      </c>
      <c r="AD11" s="19" t="s">
        <v>63</v>
      </c>
      <c r="AE11" s="19" t="s">
        <v>147</v>
      </c>
      <c r="AF11" s="19" t="s">
        <v>148</v>
      </c>
      <c r="AG11" s="19">
        <v>1</v>
      </c>
      <c r="AH11" s="19">
        <v>1</v>
      </c>
      <c r="AI11" s="22" t="s">
        <v>149</v>
      </c>
      <c r="AJ11" s="22" t="s">
        <v>31</v>
      </c>
      <c r="AK11" s="19"/>
      <c r="AL11" s="23"/>
    </row>
    <row r="12" spans="1:42" s="16" customFormat="1" ht="30" x14ac:dyDescent="0.25">
      <c r="A12" s="9">
        <v>7</v>
      </c>
      <c r="B12" s="116" t="s">
        <v>150</v>
      </c>
      <c r="C12" s="26">
        <v>1037628517</v>
      </c>
      <c r="D12" s="9">
        <v>4</v>
      </c>
      <c r="E12" s="9">
        <v>6</v>
      </c>
      <c r="F12" s="9">
        <v>1993</v>
      </c>
      <c r="G12" s="9">
        <v>28</v>
      </c>
      <c r="H12" s="9"/>
      <c r="I12" s="9" t="s">
        <v>31</v>
      </c>
      <c r="J12" s="9" t="s">
        <v>142</v>
      </c>
      <c r="K12" s="9" t="s">
        <v>151</v>
      </c>
      <c r="L12" s="9" t="s">
        <v>122</v>
      </c>
      <c r="M12" s="28" t="s">
        <v>33</v>
      </c>
      <c r="N12" s="28" t="s">
        <v>144</v>
      </c>
      <c r="O12" s="28" t="s">
        <v>113</v>
      </c>
      <c r="P12" s="10" t="s">
        <v>152</v>
      </c>
      <c r="Q12" s="10" t="s">
        <v>103</v>
      </c>
      <c r="R12" s="9">
        <v>3</v>
      </c>
      <c r="S12" s="9">
        <v>12</v>
      </c>
      <c r="T12" s="9">
        <v>2012</v>
      </c>
      <c r="U12" s="9">
        <v>9</v>
      </c>
      <c r="V12" s="10" t="s">
        <v>153</v>
      </c>
      <c r="W12" s="15" t="s">
        <v>31</v>
      </c>
      <c r="X12" s="15"/>
      <c r="Y12" s="15"/>
      <c r="Z12" s="15">
        <v>2</v>
      </c>
      <c r="AA12" s="35">
        <v>2797482</v>
      </c>
      <c r="AB12" s="35">
        <v>3005731193</v>
      </c>
      <c r="AC12" s="22" t="s">
        <v>88</v>
      </c>
      <c r="AD12" s="9" t="s">
        <v>57</v>
      </c>
      <c r="AE12" s="35"/>
      <c r="AF12" s="35"/>
      <c r="AG12" s="35">
        <v>0</v>
      </c>
      <c r="AH12" s="35">
        <v>2</v>
      </c>
      <c r="AI12" s="10" t="s">
        <v>154</v>
      </c>
      <c r="AJ12" s="10" t="s">
        <v>31</v>
      </c>
      <c r="AK12" s="9"/>
    </row>
    <row r="13" spans="1:42" s="16" customFormat="1" ht="30" x14ac:dyDescent="0.25">
      <c r="A13" s="9">
        <v>8</v>
      </c>
      <c r="B13" s="116" t="s">
        <v>155</v>
      </c>
      <c r="C13" s="26">
        <v>71682763</v>
      </c>
      <c r="D13" s="9">
        <v>17</v>
      </c>
      <c r="E13" s="9">
        <v>2</v>
      </c>
      <c r="F13" s="9">
        <v>1967</v>
      </c>
      <c r="G13" s="9">
        <v>54</v>
      </c>
      <c r="H13" s="9" t="s">
        <v>31</v>
      </c>
      <c r="I13" s="9"/>
      <c r="J13" s="9" t="s">
        <v>118</v>
      </c>
      <c r="K13" s="9" t="s">
        <v>33</v>
      </c>
      <c r="L13" s="9" t="s">
        <v>143</v>
      </c>
      <c r="M13" s="28" t="s">
        <v>33</v>
      </c>
      <c r="N13" s="28" t="s">
        <v>112</v>
      </c>
      <c r="O13" s="28" t="s">
        <v>113</v>
      </c>
      <c r="P13" s="10" t="s">
        <v>156</v>
      </c>
      <c r="Q13" s="10" t="s">
        <v>103</v>
      </c>
      <c r="R13" s="9">
        <v>5</v>
      </c>
      <c r="S13" s="9">
        <v>1</v>
      </c>
      <c r="T13" s="9">
        <v>2022</v>
      </c>
      <c r="U13" s="9">
        <v>0</v>
      </c>
      <c r="V13" s="10" t="s">
        <v>157</v>
      </c>
      <c r="W13" s="10" t="s">
        <v>31</v>
      </c>
      <c r="X13" s="10"/>
      <c r="Y13" s="10"/>
      <c r="Z13" s="10">
        <v>3</v>
      </c>
      <c r="AA13" s="9">
        <v>5774238</v>
      </c>
      <c r="AB13" s="9">
        <v>3207358864</v>
      </c>
      <c r="AC13" s="22" t="s">
        <v>90</v>
      </c>
      <c r="AD13" s="9" t="s">
        <v>63</v>
      </c>
      <c r="AE13" s="9" t="s">
        <v>158</v>
      </c>
      <c r="AF13" s="9" t="s">
        <v>159</v>
      </c>
      <c r="AG13" s="9">
        <v>2</v>
      </c>
      <c r="AH13" s="9">
        <v>2</v>
      </c>
      <c r="AI13" s="10" t="s">
        <v>160</v>
      </c>
      <c r="AJ13" s="10" t="s">
        <v>31</v>
      </c>
      <c r="AK13" s="9"/>
    </row>
    <row r="14" spans="1:42" s="16" customFormat="1" ht="30" x14ac:dyDescent="0.25">
      <c r="A14" s="9">
        <v>9</v>
      </c>
      <c r="B14" s="116" t="s">
        <v>161</v>
      </c>
      <c r="C14" s="26">
        <v>42763078</v>
      </c>
      <c r="D14" s="9">
        <v>23</v>
      </c>
      <c r="E14" s="9">
        <v>5</v>
      </c>
      <c r="F14" s="9">
        <v>1964</v>
      </c>
      <c r="G14" s="9">
        <v>57</v>
      </c>
      <c r="H14" s="9"/>
      <c r="I14" s="9" t="s">
        <v>31</v>
      </c>
      <c r="J14" s="9" t="s">
        <v>142</v>
      </c>
      <c r="K14" s="9" t="s">
        <v>151</v>
      </c>
      <c r="L14" s="9" t="s">
        <v>143</v>
      </c>
      <c r="M14" s="28" t="s">
        <v>33</v>
      </c>
      <c r="N14" s="28" t="s">
        <v>144</v>
      </c>
      <c r="O14" s="28" t="s">
        <v>113</v>
      </c>
      <c r="P14" s="10" t="s">
        <v>162</v>
      </c>
      <c r="Q14" s="10" t="s">
        <v>103</v>
      </c>
      <c r="R14" s="9">
        <v>14</v>
      </c>
      <c r="S14" s="9">
        <v>4</v>
      </c>
      <c r="T14" s="9">
        <v>1998</v>
      </c>
      <c r="U14" s="9">
        <v>10</v>
      </c>
      <c r="V14" s="10" t="s">
        <v>163</v>
      </c>
      <c r="W14" s="10"/>
      <c r="X14" s="10" t="s">
        <v>164</v>
      </c>
      <c r="Y14" s="10"/>
      <c r="Z14" s="10">
        <v>4</v>
      </c>
      <c r="AA14" s="29">
        <v>6113396</v>
      </c>
      <c r="AB14" s="29">
        <v>3116263577</v>
      </c>
      <c r="AC14" s="22" t="s">
        <v>90</v>
      </c>
      <c r="AD14" s="9" t="s">
        <v>57</v>
      </c>
      <c r="AE14" s="35" t="s">
        <v>165</v>
      </c>
      <c r="AF14" s="35" t="s">
        <v>130</v>
      </c>
      <c r="AG14" s="35">
        <v>1</v>
      </c>
      <c r="AH14" s="35">
        <v>1</v>
      </c>
      <c r="AI14" s="9" t="s">
        <v>149</v>
      </c>
      <c r="AJ14" s="10" t="s">
        <v>31</v>
      </c>
      <c r="AK14" s="9"/>
    </row>
    <row r="15" spans="1:42" s="16" customFormat="1" ht="30" x14ac:dyDescent="0.25">
      <c r="A15" s="9">
        <v>10</v>
      </c>
      <c r="B15" s="9" t="s">
        <v>166</v>
      </c>
      <c r="C15" s="26">
        <v>43833794</v>
      </c>
      <c r="D15" s="9">
        <v>23</v>
      </c>
      <c r="E15" s="9">
        <v>8</v>
      </c>
      <c r="F15" s="9">
        <v>1976</v>
      </c>
      <c r="G15" s="9">
        <v>45</v>
      </c>
      <c r="H15" s="9"/>
      <c r="I15" s="9" t="s">
        <v>31</v>
      </c>
      <c r="J15" s="9" t="s">
        <v>142</v>
      </c>
      <c r="K15" s="9" t="s">
        <v>167</v>
      </c>
      <c r="L15" s="9"/>
      <c r="M15" s="28" t="s">
        <v>111</v>
      </c>
      <c r="N15" s="28"/>
      <c r="O15" s="28" t="s">
        <v>113</v>
      </c>
      <c r="P15" s="10" t="s">
        <v>145</v>
      </c>
      <c r="Q15" s="10" t="s">
        <v>100</v>
      </c>
      <c r="R15" s="9">
        <v>1</v>
      </c>
      <c r="S15" s="9">
        <v>2</v>
      </c>
      <c r="T15" s="9">
        <v>2022</v>
      </c>
      <c r="U15" s="9">
        <v>0</v>
      </c>
      <c r="V15" s="10" t="s">
        <v>168</v>
      </c>
      <c r="W15" s="9"/>
      <c r="X15" s="9" t="s">
        <v>31</v>
      </c>
      <c r="Y15" s="9"/>
      <c r="Z15" s="9">
        <v>3</v>
      </c>
      <c r="AA15" s="29">
        <v>5438583</v>
      </c>
      <c r="AB15" s="29">
        <v>3217645200</v>
      </c>
      <c r="AC15" s="22" t="s">
        <v>87</v>
      </c>
      <c r="AD15" s="9" t="s">
        <v>60</v>
      </c>
      <c r="AE15" s="9" t="s">
        <v>169</v>
      </c>
      <c r="AF15" s="9" t="s">
        <v>170</v>
      </c>
      <c r="AG15" s="9">
        <v>2</v>
      </c>
      <c r="AH15" s="9">
        <v>3</v>
      </c>
      <c r="AI15" s="9" t="s">
        <v>171</v>
      </c>
      <c r="AJ15" s="10" t="s">
        <v>31</v>
      </c>
      <c r="AK15" s="9"/>
    </row>
    <row r="16" spans="1:42" s="16" customFormat="1" ht="30" x14ac:dyDescent="0.25">
      <c r="A16" s="9">
        <v>11</v>
      </c>
      <c r="B16" s="116" t="s">
        <v>172</v>
      </c>
      <c r="C16" s="31">
        <v>1036631306</v>
      </c>
      <c r="D16" s="9">
        <v>5</v>
      </c>
      <c r="E16" s="9">
        <v>8</v>
      </c>
      <c r="F16" s="9">
        <v>1990</v>
      </c>
      <c r="G16" s="9">
        <v>31</v>
      </c>
      <c r="H16" s="9"/>
      <c r="I16" s="9" t="s">
        <v>31</v>
      </c>
      <c r="J16" s="9" t="s">
        <v>110</v>
      </c>
      <c r="K16" s="9" t="s">
        <v>33</v>
      </c>
      <c r="L16" s="9" t="s">
        <v>143</v>
      </c>
      <c r="M16" s="28" t="s">
        <v>33</v>
      </c>
      <c r="N16" s="28"/>
      <c r="O16" s="28" t="s">
        <v>113</v>
      </c>
      <c r="P16" s="10" t="s">
        <v>173</v>
      </c>
      <c r="Q16" s="10" t="s">
        <v>103</v>
      </c>
      <c r="R16" s="9">
        <v>1</v>
      </c>
      <c r="S16" s="9">
        <v>8</v>
      </c>
      <c r="T16" s="9">
        <v>2018</v>
      </c>
      <c r="U16" s="9">
        <v>3</v>
      </c>
      <c r="V16" s="10" t="s">
        <v>174</v>
      </c>
      <c r="W16" s="10"/>
      <c r="X16" s="10"/>
      <c r="Y16" s="10" t="s">
        <v>31</v>
      </c>
      <c r="Z16" s="10">
        <v>3</v>
      </c>
      <c r="AA16" s="29"/>
      <c r="AB16" s="29">
        <v>3013291920</v>
      </c>
      <c r="AC16" s="22" t="s">
        <v>90</v>
      </c>
      <c r="AD16" s="9" t="s">
        <v>57</v>
      </c>
      <c r="AE16" s="9" t="s">
        <v>130</v>
      </c>
      <c r="AF16" s="9" t="s">
        <v>130</v>
      </c>
      <c r="AG16" s="9">
        <v>0</v>
      </c>
      <c r="AH16" s="9">
        <v>0</v>
      </c>
      <c r="AI16" s="9" t="s">
        <v>130</v>
      </c>
      <c r="AJ16" s="10" t="s">
        <v>31</v>
      </c>
      <c r="AK16" s="9"/>
    </row>
    <row r="17" spans="1:37" s="16" customFormat="1" ht="30" x14ac:dyDescent="0.25">
      <c r="A17" s="9">
        <v>12</v>
      </c>
      <c r="B17" s="116" t="s">
        <v>175</v>
      </c>
      <c r="C17" s="26">
        <v>43722264</v>
      </c>
      <c r="D17" s="9"/>
      <c r="E17" s="9"/>
      <c r="F17" s="9"/>
      <c r="G17" s="9">
        <v>53</v>
      </c>
      <c r="H17" s="27"/>
      <c r="I17" s="9" t="s">
        <v>31</v>
      </c>
      <c r="J17" s="9" t="s">
        <v>142</v>
      </c>
      <c r="K17" s="9" t="s">
        <v>33</v>
      </c>
      <c r="L17" s="9"/>
      <c r="M17" s="28" t="s">
        <v>33</v>
      </c>
      <c r="N17" s="28"/>
      <c r="O17" s="28" t="s">
        <v>113</v>
      </c>
      <c r="P17" s="10" t="s">
        <v>162</v>
      </c>
      <c r="Q17" s="10" t="s">
        <v>103</v>
      </c>
      <c r="R17" s="9">
        <v>13</v>
      </c>
      <c r="S17" s="9">
        <v>1</v>
      </c>
      <c r="T17" s="9">
        <v>1994</v>
      </c>
      <c r="U17" s="9">
        <v>6</v>
      </c>
      <c r="V17" s="10" t="s">
        <v>176</v>
      </c>
      <c r="W17" s="10" t="s">
        <v>31</v>
      </c>
      <c r="X17" s="10"/>
      <c r="Y17" s="10"/>
      <c r="Z17" s="10">
        <v>5</v>
      </c>
      <c r="AA17" s="9">
        <v>2432992</v>
      </c>
      <c r="AB17" s="29">
        <v>3206916268</v>
      </c>
      <c r="AC17" s="22" t="s">
        <v>90</v>
      </c>
      <c r="AD17" s="9" t="s">
        <v>60</v>
      </c>
      <c r="AE17" s="9" t="s">
        <v>177</v>
      </c>
      <c r="AF17" s="9" t="s">
        <v>130</v>
      </c>
      <c r="AG17" s="9">
        <v>1</v>
      </c>
      <c r="AH17" s="9">
        <v>1</v>
      </c>
      <c r="AI17" s="10" t="s">
        <v>149</v>
      </c>
      <c r="AJ17" s="10" t="s">
        <v>31</v>
      </c>
      <c r="AK17" s="9"/>
    </row>
    <row r="18" spans="1:37" s="16" customFormat="1" ht="30" x14ac:dyDescent="0.25">
      <c r="A18" s="9">
        <v>13</v>
      </c>
      <c r="B18" s="116" t="s">
        <v>178</v>
      </c>
      <c r="C18" s="26">
        <v>71374561</v>
      </c>
      <c r="D18" s="9">
        <v>9</v>
      </c>
      <c r="E18" s="9">
        <v>6</v>
      </c>
      <c r="F18" s="9">
        <v>1981</v>
      </c>
      <c r="G18" s="9">
        <v>40</v>
      </c>
      <c r="H18" s="27" t="s">
        <v>31</v>
      </c>
      <c r="I18" s="9"/>
      <c r="J18" s="9" t="s">
        <v>179</v>
      </c>
      <c r="K18" s="9" t="s">
        <v>33</v>
      </c>
      <c r="L18" s="9"/>
      <c r="M18" s="28" t="s">
        <v>33</v>
      </c>
      <c r="N18" s="28"/>
      <c r="O18" s="28" t="s">
        <v>113</v>
      </c>
      <c r="P18" s="10" t="s">
        <v>180</v>
      </c>
      <c r="Q18" s="10" t="s">
        <v>103</v>
      </c>
      <c r="R18" s="9">
        <v>17</v>
      </c>
      <c r="S18" s="9">
        <v>8</v>
      </c>
      <c r="T18" s="9">
        <v>2021</v>
      </c>
      <c r="U18" s="9">
        <v>0</v>
      </c>
      <c r="V18" s="10" t="s">
        <v>181</v>
      </c>
      <c r="W18" s="10" t="s">
        <v>31</v>
      </c>
      <c r="X18" s="10"/>
      <c r="Y18" s="10"/>
      <c r="Z18" s="10">
        <v>4</v>
      </c>
      <c r="AA18" s="9"/>
      <c r="AB18" s="29">
        <v>301392577</v>
      </c>
      <c r="AC18" s="22" t="s">
        <v>90</v>
      </c>
      <c r="AD18" s="9" t="s">
        <v>60</v>
      </c>
      <c r="AE18" s="9" t="s">
        <v>182</v>
      </c>
      <c r="AF18" s="9" t="s">
        <v>183</v>
      </c>
      <c r="AG18" s="9">
        <v>0</v>
      </c>
      <c r="AH18" s="9">
        <v>0</v>
      </c>
      <c r="AI18" s="10" t="s">
        <v>130</v>
      </c>
      <c r="AJ18" s="10" t="s">
        <v>31</v>
      </c>
      <c r="AK18" s="9"/>
    </row>
    <row r="19" spans="1:37" s="16" customFormat="1" ht="30" x14ac:dyDescent="0.25">
      <c r="A19" s="9">
        <v>14</v>
      </c>
      <c r="B19" s="9" t="s">
        <v>184</v>
      </c>
      <c r="C19" s="26">
        <v>98644598</v>
      </c>
      <c r="D19" s="9">
        <v>12</v>
      </c>
      <c r="E19" s="9">
        <v>4</v>
      </c>
      <c r="F19" s="9">
        <v>1976</v>
      </c>
      <c r="G19" s="9">
        <v>45</v>
      </c>
      <c r="H19" s="27" t="s">
        <v>31</v>
      </c>
      <c r="I19" s="9"/>
      <c r="J19" s="9" t="s">
        <v>142</v>
      </c>
      <c r="K19" s="9" t="s">
        <v>33</v>
      </c>
      <c r="L19" s="9" t="s">
        <v>143</v>
      </c>
      <c r="M19" s="28" t="s">
        <v>111</v>
      </c>
      <c r="N19" s="28"/>
      <c r="O19" s="28" t="s">
        <v>113</v>
      </c>
      <c r="P19" s="10" t="s">
        <v>116</v>
      </c>
      <c r="Q19" s="10" t="s">
        <v>103</v>
      </c>
      <c r="R19" s="9"/>
      <c r="S19" s="9"/>
      <c r="T19" s="9"/>
      <c r="U19" s="9" t="s">
        <v>70</v>
      </c>
      <c r="V19" s="10" t="s">
        <v>185</v>
      </c>
      <c r="W19" s="10"/>
      <c r="X19" s="10" t="s">
        <v>31</v>
      </c>
      <c r="Y19" s="10"/>
      <c r="Z19" s="10">
        <v>4</v>
      </c>
      <c r="AA19" s="29">
        <v>4764223</v>
      </c>
      <c r="AB19" s="35">
        <v>3206797224</v>
      </c>
      <c r="AC19" s="22" t="s">
        <v>90</v>
      </c>
      <c r="AD19" s="9" t="s">
        <v>63</v>
      </c>
      <c r="AE19" s="35" t="s">
        <v>186</v>
      </c>
      <c r="AF19" s="35" t="s">
        <v>114</v>
      </c>
      <c r="AG19" s="35">
        <v>1</v>
      </c>
      <c r="AH19" s="35">
        <v>1</v>
      </c>
      <c r="AI19" s="10" t="s">
        <v>149</v>
      </c>
      <c r="AJ19" s="10" t="s">
        <v>31</v>
      </c>
      <c r="AK19" s="9"/>
    </row>
    <row r="20" spans="1:37" s="16" customFormat="1" ht="30" x14ac:dyDescent="0.25">
      <c r="A20" s="9">
        <v>15</v>
      </c>
      <c r="B20" s="116" t="s">
        <v>187</v>
      </c>
      <c r="C20" s="26">
        <v>1037578184</v>
      </c>
      <c r="D20" s="9">
        <v>26</v>
      </c>
      <c r="E20" s="9">
        <v>1</v>
      </c>
      <c r="F20" s="9">
        <v>1987</v>
      </c>
      <c r="G20" s="9">
        <v>35</v>
      </c>
      <c r="H20" s="27"/>
      <c r="I20" s="9" t="s">
        <v>31</v>
      </c>
      <c r="J20" s="9" t="s">
        <v>110</v>
      </c>
      <c r="K20" s="9" t="s">
        <v>33</v>
      </c>
      <c r="L20" s="9" t="s">
        <v>119</v>
      </c>
      <c r="M20" s="28" t="s">
        <v>33</v>
      </c>
      <c r="N20" s="28"/>
      <c r="O20" s="28" t="s">
        <v>113</v>
      </c>
      <c r="P20" s="10" t="s">
        <v>188</v>
      </c>
      <c r="Q20" s="10" t="s">
        <v>103</v>
      </c>
      <c r="R20" s="9">
        <v>7</v>
      </c>
      <c r="S20" s="9">
        <v>1</v>
      </c>
      <c r="T20" s="9">
        <v>2020</v>
      </c>
      <c r="U20" s="9">
        <v>2</v>
      </c>
      <c r="V20" s="10" t="s">
        <v>189</v>
      </c>
      <c r="W20" s="10"/>
      <c r="X20" s="10"/>
      <c r="Y20" s="10" t="s">
        <v>31</v>
      </c>
      <c r="Z20" s="10">
        <v>5</v>
      </c>
      <c r="AA20" s="29">
        <v>3877502</v>
      </c>
      <c r="AB20" s="36">
        <v>3013493293</v>
      </c>
      <c r="AC20" s="22" t="s">
        <v>90</v>
      </c>
      <c r="AD20" s="9" t="s">
        <v>57</v>
      </c>
      <c r="AE20" s="9" t="s">
        <v>130</v>
      </c>
      <c r="AF20" s="9" t="s">
        <v>130</v>
      </c>
      <c r="AG20" s="9">
        <v>1</v>
      </c>
      <c r="AH20" s="9">
        <v>1</v>
      </c>
      <c r="AI20" s="9" t="s">
        <v>149</v>
      </c>
      <c r="AJ20" s="10" t="s">
        <v>31</v>
      </c>
      <c r="AK20" s="9"/>
    </row>
    <row r="21" spans="1:37" s="16" customFormat="1" ht="30" x14ac:dyDescent="0.25">
      <c r="A21" s="9">
        <v>16</v>
      </c>
      <c r="B21" s="9" t="s">
        <v>190</v>
      </c>
      <c r="C21" s="26">
        <v>43182030</v>
      </c>
      <c r="D21" s="9">
        <v>28</v>
      </c>
      <c r="E21" s="9">
        <v>12</v>
      </c>
      <c r="F21" s="9">
        <v>1982</v>
      </c>
      <c r="G21" s="9">
        <v>39</v>
      </c>
      <c r="H21" s="27"/>
      <c r="I21" s="9" t="s">
        <v>31</v>
      </c>
      <c r="J21" s="9" t="s">
        <v>142</v>
      </c>
      <c r="K21" s="9" t="s">
        <v>33</v>
      </c>
      <c r="L21" s="9" t="s">
        <v>119</v>
      </c>
      <c r="M21" s="28" t="s">
        <v>111</v>
      </c>
      <c r="N21" s="28" t="s">
        <v>112</v>
      </c>
      <c r="O21" s="28" t="s">
        <v>113</v>
      </c>
      <c r="P21" s="10" t="s">
        <v>191</v>
      </c>
      <c r="Q21" s="10" t="s">
        <v>100</v>
      </c>
      <c r="R21" s="9">
        <v>7</v>
      </c>
      <c r="S21" s="9">
        <v>2</v>
      </c>
      <c r="T21" s="9">
        <v>2022</v>
      </c>
      <c r="U21" s="9">
        <v>0</v>
      </c>
      <c r="V21" s="10" t="s">
        <v>192</v>
      </c>
      <c r="W21" s="10"/>
      <c r="X21" s="10" t="s">
        <v>31</v>
      </c>
      <c r="Y21" s="10"/>
      <c r="Z21" s="10">
        <v>3</v>
      </c>
      <c r="AA21" s="37">
        <v>3292897</v>
      </c>
      <c r="AB21" s="19">
        <v>3117365830</v>
      </c>
      <c r="AC21" s="22" t="s">
        <v>88</v>
      </c>
      <c r="AD21" s="9" t="s">
        <v>57</v>
      </c>
      <c r="AE21" s="9" t="s">
        <v>130</v>
      </c>
      <c r="AF21" s="9" t="s">
        <v>130</v>
      </c>
      <c r="AG21" s="9">
        <v>0</v>
      </c>
      <c r="AH21" s="9">
        <v>0</v>
      </c>
      <c r="AI21" s="9" t="s">
        <v>130</v>
      </c>
      <c r="AJ21" s="10" t="s">
        <v>31</v>
      </c>
      <c r="AK21" s="9"/>
    </row>
    <row r="22" spans="1:37" s="16" customFormat="1" ht="30" x14ac:dyDescent="0.25">
      <c r="A22" s="9">
        <v>17</v>
      </c>
      <c r="B22" s="9" t="s">
        <v>195</v>
      </c>
      <c r="C22" s="26">
        <v>1037751687</v>
      </c>
      <c r="D22" s="9">
        <v>26</v>
      </c>
      <c r="E22" s="9">
        <v>6</v>
      </c>
      <c r="F22" s="9">
        <v>1997</v>
      </c>
      <c r="G22" s="9">
        <v>24</v>
      </c>
      <c r="H22" s="27"/>
      <c r="I22" s="9" t="s">
        <v>31</v>
      </c>
      <c r="J22" s="9" t="s">
        <v>118</v>
      </c>
      <c r="K22" s="9" t="s">
        <v>33</v>
      </c>
      <c r="L22" s="9" t="s">
        <v>119</v>
      </c>
      <c r="M22" s="28" t="s">
        <v>111</v>
      </c>
      <c r="N22" s="28" t="s">
        <v>112</v>
      </c>
      <c r="O22" s="28" t="s">
        <v>113</v>
      </c>
      <c r="P22" s="10" t="s">
        <v>162</v>
      </c>
      <c r="Q22" s="10" t="s">
        <v>100</v>
      </c>
      <c r="R22" s="9">
        <v>1</v>
      </c>
      <c r="S22" s="9">
        <v>2</v>
      </c>
      <c r="T22" s="9">
        <v>2022</v>
      </c>
      <c r="U22" s="9">
        <v>0</v>
      </c>
      <c r="V22" s="10" t="s">
        <v>193</v>
      </c>
      <c r="W22" s="10"/>
      <c r="X22" s="10"/>
      <c r="Y22" s="10" t="s">
        <v>31</v>
      </c>
      <c r="Z22" s="10">
        <v>3</v>
      </c>
      <c r="AA22" s="29"/>
      <c r="AB22" s="29">
        <v>3147653263</v>
      </c>
      <c r="AC22" s="22" t="s">
        <v>89</v>
      </c>
      <c r="AD22" s="9" t="s">
        <v>57</v>
      </c>
      <c r="AE22" s="9" t="s">
        <v>130</v>
      </c>
      <c r="AF22" s="9" t="s">
        <v>130</v>
      </c>
      <c r="AG22" s="9">
        <v>0</v>
      </c>
      <c r="AH22" s="9">
        <v>0</v>
      </c>
      <c r="AI22" s="10" t="s">
        <v>130</v>
      </c>
      <c r="AJ22" s="10" t="s">
        <v>31</v>
      </c>
      <c r="AK22" s="9"/>
    </row>
    <row r="23" spans="1:37" s="16" customFormat="1" ht="30" x14ac:dyDescent="0.25">
      <c r="A23" s="9">
        <v>18</v>
      </c>
      <c r="B23" s="116" t="s">
        <v>196</v>
      </c>
      <c r="C23" s="26">
        <v>98621073</v>
      </c>
      <c r="D23" s="9">
        <v>4</v>
      </c>
      <c r="E23" s="9">
        <v>10</v>
      </c>
      <c r="F23" s="9">
        <v>71</v>
      </c>
      <c r="G23" s="9">
        <v>50</v>
      </c>
      <c r="H23" s="27" t="s">
        <v>31</v>
      </c>
      <c r="I23" s="9"/>
      <c r="J23" s="9" t="s">
        <v>118</v>
      </c>
      <c r="K23" s="9" t="s">
        <v>33</v>
      </c>
      <c r="L23" s="9"/>
      <c r="M23" s="28" t="s">
        <v>33</v>
      </c>
      <c r="N23" s="28" t="s">
        <v>197</v>
      </c>
      <c r="O23" s="28" t="s">
        <v>113</v>
      </c>
      <c r="P23" s="10" t="s">
        <v>162</v>
      </c>
      <c r="Q23" s="10" t="s">
        <v>97</v>
      </c>
      <c r="R23" s="9">
        <v>29</v>
      </c>
      <c r="S23" s="9">
        <v>1</v>
      </c>
      <c r="T23" s="9">
        <v>2020</v>
      </c>
      <c r="U23" s="9">
        <v>2</v>
      </c>
      <c r="V23" s="10" t="s">
        <v>198</v>
      </c>
      <c r="W23" s="13"/>
      <c r="X23" s="13" t="s">
        <v>31</v>
      </c>
      <c r="Y23" s="13"/>
      <c r="Z23" s="13">
        <v>1</v>
      </c>
      <c r="AA23" s="30">
        <v>3864626</v>
      </c>
      <c r="AB23" s="30">
        <v>3103766952</v>
      </c>
      <c r="AC23" s="22" t="s">
        <v>88</v>
      </c>
      <c r="AD23" s="9" t="s">
        <v>57</v>
      </c>
      <c r="AE23" s="9" t="s">
        <v>130</v>
      </c>
      <c r="AF23" s="9" t="s">
        <v>130</v>
      </c>
      <c r="AG23" s="9">
        <v>0</v>
      </c>
      <c r="AH23" s="9">
        <v>2</v>
      </c>
      <c r="AI23" s="10" t="s">
        <v>199</v>
      </c>
      <c r="AJ23" s="10" t="s">
        <v>31</v>
      </c>
      <c r="AK23" s="9"/>
    </row>
    <row r="24" spans="1:37" s="16" customFormat="1" ht="30" x14ac:dyDescent="0.25">
      <c r="A24" s="9">
        <v>19</v>
      </c>
      <c r="B24" s="9" t="s">
        <v>200</v>
      </c>
      <c r="C24" s="26">
        <v>30348662</v>
      </c>
      <c r="D24" s="9">
        <v>17</v>
      </c>
      <c r="E24" s="9">
        <v>12</v>
      </c>
      <c r="F24" s="9">
        <v>1969</v>
      </c>
      <c r="G24" s="9">
        <v>52</v>
      </c>
      <c r="H24" s="27"/>
      <c r="I24" s="9" t="s">
        <v>31</v>
      </c>
      <c r="J24" s="9" t="s">
        <v>118</v>
      </c>
      <c r="K24" s="9" t="s">
        <v>33</v>
      </c>
      <c r="L24" s="9" t="s">
        <v>143</v>
      </c>
      <c r="M24" s="28" t="s">
        <v>33</v>
      </c>
      <c r="N24" s="28"/>
      <c r="O24" s="28" t="s">
        <v>113</v>
      </c>
      <c r="P24" s="10" t="s">
        <v>162</v>
      </c>
      <c r="Q24" s="10" t="s">
        <v>100</v>
      </c>
      <c r="R24" s="9">
        <v>15</v>
      </c>
      <c r="S24" s="9">
        <v>9</v>
      </c>
      <c r="T24" s="9">
        <v>2021</v>
      </c>
      <c r="U24" s="9">
        <v>0</v>
      </c>
      <c r="V24" s="10" t="s">
        <v>201</v>
      </c>
      <c r="W24" s="10" t="s">
        <v>31</v>
      </c>
      <c r="X24" s="10"/>
      <c r="Y24" s="10"/>
      <c r="Z24" s="10">
        <v>4</v>
      </c>
      <c r="AA24" s="29">
        <v>6119847</v>
      </c>
      <c r="AB24" s="29">
        <v>3122890896</v>
      </c>
      <c r="AC24" s="22" t="s">
        <v>88</v>
      </c>
      <c r="AD24" s="9" t="s">
        <v>63</v>
      </c>
      <c r="AE24" s="9" t="s">
        <v>202</v>
      </c>
      <c r="AF24" s="9" t="s">
        <v>203</v>
      </c>
      <c r="AG24" s="9">
        <v>0</v>
      </c>
      <c r="AH24" s="9">
        <v>1</v>
      </c>
      <c r="AI24" s="10">
        <v>0</v>
      </c>
      <c r="AJ24" s="10" t="s">
        <v>31</v>
      </c>
      <c r="AK24" s="9"/>
    </row>
    <row r="25" spans="1:37" s="16" customFormat="1" ht="30" x14ac:dyDescent="0.25">
      <c r="A25" s="9">
        <v>20</v>
      </c>
      <c r="B25" s="9" t="s">
        <v>204</v>
      </c>
      <c r="C25" s="26">
        <v>1017209643</v>
      </c>
      <c r="D25" s="9">
        <v>14</v>
      </c>
      <c r="E25" s="9">
        <v>1</v>
      </c>
      <c r="F25" s="9">
        <v>1993</v>
      </c>
      <c r="G25" s="9">
        <v>29</v>
      </c>
      <c r="H25" s="27"/>
      <c r="I25" s="9" t="s">
        <v>31</v>
      </c>
      <c r="J25" s="9" t="s">
        <v>118</v>
      </c>
      <c r="K25" s="9" t="s">
        <v>33</v>
      </c>
      <c r="L25" s="9" t="s">
        <v>122</v>
      </c>
      <c r="M25" s="28" t="s">
        <v>111</v>
      </c>
      <c r="N25" s="28"/>
      <c r="O25" s="28" t="s">
        <v>113</v>
      </c>
      <c r="P25" s="10" t="s">
        <v>162</v>
      </c>
      <c r="Q25" s="10" t="s">
        <v>100</v>
      </c>
      <c r="R25" s="9">
        <v>1</v>
      </c>
      <c r="S25" s="9">
        <v>2</v>
      </c>
      <c r="T25" s="9">
        <v>2022</v>
      </c>
      <c r="U25" s="9">
        <v>3</v>
      </c>
      <c r="V25" s="10" t="s">
        <v>205</v>
      </c>
      <c r="W25" s="10"/>
      <c r="X25" s="10" t="s">
        <v>164</v>
      </c>
      <c r="Y25" s="10"/>
      <c r="Z25" s="10">
        <v>3</v>
      </c>
      <c r="AA25" s="29"/>
      <c r="AB25" s="29">
        <v>3196699493</v>
      </c>
      <c r="AC25" s="22" t="s">
        <v>88</v>
      </c>
      <c r="AD25" s="9" t="s">
        <v>57</v>
      </c>
      <c r="AE25" s="9" t="s">
        <v>130</v>
      </c>
      <c r="AF25" s="9" t="s">
        <v>130</v>
      </c>
      <c r="AG25" s="9">
        <v>0</v>
      </c>
      <c r="AH25" s="9"/>
      <c r="AI25" s="10"/>
      <c r="AJ25" s="10" t="s">
        <v>31</v>
      </c>
      <c r="AK25" s="9"/>
    </row>
    <row r="26" spans="1:37" s="16" customFormat="1" ht="30" x14ac:dyDescent="0.25">
      <c r="A26" s="9">
        <v>21</v>
      </c>
      <c r="B26" s="9" t="s">
        <v>206</v>
      </c>
      <c r="C26" s="26">
        <v>43828905</v>
      </c>
      <c r="D26" s="9">
        <v>15</v>
      </c>
      <c r="E26" s="9">
        <v>7</v>
      </c>
      <c r="F26" s="9">
        <v>74</v>
      </c>
      <c r="G26" s="9">
        <v>47</v>
      </c>
      <c r="H26" s="27"/>
      <c r="I26" s="9" t="s">
        <v>31</v>
      </c>
      <c r="J26" s="9" t="s">
        <v>142</v>
      </c>
      <c r="K26" s="9" t="s">
        <v>32</v>
      </c>
      <c r="L26" s="9" t="s">
        <v>49</v>
      </c>
      <c r="M26" s="9" t="s">
        <v>111</v>
      </c>
      <c r="N26" s="9" t="s">
        <v>112</v>
      </c>
      <c r="O26" s="28" t="s">
        <v>113</v>
      </c>
      <c r="P26" s="10" t="s">
        <v>162</v>
      </c>
      <c r="Q26" s="10" t="s">
        <v>100</v>
      </c>
      <c r="R26" s="9">
        <v>1</v>
      </c>
      <c r="S26" s="9">
        <v>2</v>
      </c>
      <c r="T26" s="9">
        <v>2022</v>
      </c>
      <c r="U26" s="9">
        <v>3</v>
      </c>
      <c r="V26" s="10" t="s">
        <v>207</v>
      </c>
      <c r="W26" s="10"/>
      <c r="X26" s="10"/>
      <c r="Y26" s="10" t="s">
        <v>31</v>
      </c>
      <c r="Z26" s="10">
        <v>3</v>
      </c>
      <c r="AA26" s="29"/>
      <c r="AB26" s="29">
        <v>3172762198</v>
      </c>
      <c r="AC26" s="22" t="s">
        <v>88</v>
      </c>
      <c r="AD26" s="9" t="s">
        <v>60</v>
      </c>
      <c r="AE26" s="9" t="s">
        <v>208</v>
      </c>
      <c r="AF26" s="9" t="s">
        <v>209</v>
      </c>
      <c r="AG26" s="9">
        <v>1</v>
      </c>
      <c r="AH26" s="9">
        <v>1</v>
      </c>
      <c r="AI26" s="9" t="s">
        <v>149</v>
      </c>
      <c r="AJ26" s="10" t="s">
        <v>31</v>
      </c>
      <c r="AK26" s="9"/>
    </row>
    <row r="27" spans="1:37" s="16" customFormat="1" ht="30" x14ac:dyDescent="0.25">
      <c r="A27" s="9">
        <v>22</v>
      </c>
      <c r="B27" s="9" t="s">
        <v>210</v>
      </c>
      <c r="C27" s="26">
        <v>1020444298</v>
      </c>
      <c r="D27" s="9"/>
      <c r="E27" s="9"/>
      <c r="F27" s="9"/>
      <c r="G27" s="9">
        <v>31</v>
      </c>
      <c r="H27" s="27"/>
      <c r="I27" s="9" t="s">
        <v>31</v>
      </c>
      <c r="J27" s="9" t="s">
        <v>118</v>
      </c>
      <c r="K27" s="9" t="s">
        <v>33</v>
      </c>
      <c r="L27" s="9" t="s">
        <v>122</v>
      </c>
      <c r="M27" s="28" t="s">
        <v>111</v>
      </c>
      <c r="N27" s="28" t="s">
        <v>112</v>
      </c>
      <c r="O27" s="28" t="s">
        <v>113</v>
      </c>
      <c r="P27" s="10" t="s">
        <v>162</v>
      </c>
      <c r="Q27" s="10" t="s">
        <v>100</v>
      </c>
      <c r="R27" s="9">
        <v>1</v>
      </c>
      <c r="S27" s="9">
        <v>2</v>
      </c>
      <c r="T27" s="9">
        <v>2022</v>
      </c>
      <c r="U27" s="9">
        <v>3</v>
      </c>
      <c r="V27" s="10" t="s">
        <v>211</v>
      </c>
      <c r="W27" s="13"/>
      <c r="X27" s="13"/>
      <c r="Y27" s="13" t="s">
        <v>31</v>
      </c>
      <c r="Z27" s="13">
        <v>5</v>
      </c>
      <c r="AA27" s="30">
        <v>5832237</v>
      </c>
      <c r="AB27" s="35">
        <v>3103790790</v>
      </c>
      <c r="AC27" s="22" t="s">
        <v>88</v>
      </c>
      <c r="AD27" s="9" t="s">
        <v>60</v>
      </c>
      <c r="AE27" s="35" t="s">
        <v>212</v>
      </c>
      <c r="AF27" s="35" t="s">
        <v>116</v>
      </c>
      <c r="AG27" s="35">
        <v>0</v>
      </c>
      <c r="AH27" s="35">
        <v>0</v>
      </c>
      <c r="AI27" s="9" t="s">
        <v>130</v>
      </c>
      <c r="AJ27" s="10" t="s">
        <v>31</v>
      </c>
      <c r="AK27" s="9"/>
    </row>
    <row r="28" spans="1:37" s="16" customFormat="1" ht="30" x14ac:dyDescent="0.25">
      <c r="A28" s="9">
        <v>23</v>
      </c>
      <c r="B28" s="9" t="s">
        <v>213</v>
      </c>
      <c r="C28" s="26">
        <v>1040753428</v>
      </c>
      <c r="D28" s="9">
        <v>1</v>
      </c>
      <c r="E28" s="9">
        <v>8</v>
      </c>
      <c r="F28" s="9">
        <v>1996</v>
      </c>
      <c r="G28" s="9">
        <v>25</v>
      </c>
      <c r="H28" s="27"/>
      <c r="I28" s="9" t="s">
        <v>31</v>
      </c>
      <c r="J28" s="9" t="s">
        <v>118</v>
      </c>
      <c r="K28" s="9" t="s">
        <v>167</v>
      </c>
      <c r="L28" s="9"/>
      <c r="M28" s="28" t="s">
        <v>111</v>
      </c>
      <c r="N28" s="28" t="s">
        <v>112</v>
      </c>
      <c r="O28" s="38" t="s">
        <v>113</v>
      </c>
      <c r="P28" s="10" t="s">
        <v>162</v>
      </c>
      <c r="Q28" s="10" t="s">
        <v>100</v>
      </c>
      <c r="R28" s="9">
        <v>1</v>
      </c>
      <c r="S28" s="9">
        <v>2</v>
      </c>
      <c r="T28" s="9">
        <v>2022</v>
      </c>
      <c r="U28" s="9">
        <v>0</v>
      </c>
      <c r="V28" s="10" t="s">
        <v>214</v>
      </c>
      <c r="W28" s="17"/>
      <c r="X28" s="17" t="s">
        <v>31</v>
      </c>
      <c r="Y28" s="17"/>
      <c r="Z28" s="17">
        <v>3</v>
      </c>
      <c r="AA28" s="39">
        <v>3070858</v>
      </c>
      <c r="AB28" s="40">
        <v>3052918290</v>
      </c>
      <c r="AC28" s="22" t="s">
        <v>88</v>
      </c>
      <c r="AD28" s="9" t="s">
        <v>57</v>
      </c>
      <c r="AE28" s="35" t="s">
        <v>130</v>
      </c>
      <c r="AF28" s="35" t="s">
        <v>130</v>
      </c>
      <c r="AG28" s="35">
        <v>0</v>
      </c>
      <c r="AH28" s="35">
        <v>0</v>
      </c>
      <c r="AI28" s="9" t="s">
        <v>130</v>
      </c>
      <c r="AJ28" s="10" t="s">
        <v>31</v>
      </c>
      <c r="AK28" s="9"/>
    </row>
    <row r="29" spans="1:37" s="16" customFormat="1" ht="30" x14ac:dyDescent="0.25">
      <c r="A29" s="9">
        <v>24</v>
      </c>
      <c r="B29" s="9" t="s">
        <v>215</v>
      </c>
      <c r="C29" s="26">
        <v>70515972</v>
      </c>
      <c r="D29" s="9">
        <v>23</v>
      </c>
      <c r="E29" s="9">
        <v>7</v>
      </c>
      <c r="F29" s="9">
        <v>1963</v>
      </c>
      <c r="G29" s="9">
        <v>58</v>
      </c>
      <c r="H29" s="27" t="s">
        <v>31</v>
      </c>
      <c r="I29" s="9"/>
      <c r="J29" s="9" t="s">
        <v>216</v>
      </c>
      <c r="K29" s="9" t="s">
        <v>33</v>
      </c>
      <c r="L29" s="9" t="s">
        <v>143</v>
      </c>
      <c r="M29" s="28" t="s">
        <v>33</v>
      </c>
      <c r="N29" s="28"/>
      <c r="O29" s="38" t="s">
        <v>113</v>
      </c>
      <c r="P29" s="10" t="s">
        <v>162</v>
      </c>
      <c r="Q29" s="10" t="s">
        <v>96</v>
      </c>
      <c r="R29" s="9">
        <v>1</v>
      </c>
      <c r="S29" s="9">
        <v>2</v>
      </c>
      <c r="T29" s="9">
        <v>2022</v>
      </c>
      <c r="U29" s="9">
        <v>0</v>
      </c>
      <c r="V29" s="10" t="s">
        <v>217</v>
      </c>
      <c r="W29" s="10" t="s">
        <v>31</v>
      </c>
      <c r="X29" s="10"/>
      <c r="Y29" s="10"/>
      <c r="Z29" s="10">
        <v>3</v>
      </c>
      <c r="AA29" s="29"/>
      <c r="AB29" s="29">
        <v>3118695243</v>
      </c>
      <c r="AC29" s="22" t="s">
        <v>90</v>
      </c>
      <c r="AD29" s="9" t="s">
        <v>60</v>
      </c>
      <c r="AE29" s="10" t="s">
        <v>218</v>
      </c>
      <c r="AF29" s="9" t="s">
        <v>203</v>
      </c>
      <c r="AG29" s="9">
        <v>0</v>
      </c>
      <c r="AH29" s="9">
        <v>0</v>
      </c>
      <c r="AI29" s="9" t="s">
        <v>130</v>
      </c>
      <c r="AJ29" s="10" t="s">
        <v>31</v>
      </c>
      <c r="AK29" s="9"/>
    </row>
    <row r="30" spans="1:37" s="16" customFormat="1" ht="30" x14ac:dyDescent="0.25">
      <c r="A30" s="9">
        <v>25</v>
      </c>
      <c r="B30" s="118" t="s">
        <v>219</v>
      </c>
      <c r="C30" s="26">
        <v>1036631569</v>
      </c>
      <c r="D30" s="9">
        <v>31</v>
      </c>
      <c r="E30" s="9">
        <v>25</v>
      </c>
      <c r="F30" s="9"/>
      <c r="G30" s="9"/>
      <c r="H30" s="27"/>
      <c r="I30" s="9" t="s">
        <v>31</v>
      </c>
      <c r="J30" s="9" t="s">
        <v>142</v>
      </c>
      <c r="K30" s="9" t="s">
        <v>33</v>
      </c>
      <c r="L30" s="9" t="s">
        <v>143</v>
      </c>
      <c r="M30" s="28" t="s">
        <v>33</v>
      </c>
      <c r="N30" s="28"/>
      <c r="O30" s="38" t="s">
        <v>113</v>
      </c>
      <c r="P30" s="10" t="s">
        <v>145</v>
      </c>
      <c r="Q30" s="10" t="s">
        <v>100</v>
      </c>
      <c r="R30" s="9">
        <v>7</v>
      </c>
      <c r="S30" s="9">
        <v>9</v>
      </c>
      <c r="T30" s="9">
        <v>2021</v>
      </c>
      <c r="U30" s="9">
        <v>0</v>
      </c>
      <c r="V30" s="10" t="s">
        <v>220</v>
      </c>
      <c r="W30" s="10"/>
      <c r="X30" s="10"/>
      <c r="Y30" s="10" t="s">
        <v>31</v>
      </c>
      <c r="Z30" s="10">
        <v>3</v>
      </c>
      <c r="AA30" s="29"/>
      <c r="AB30" s="29">
        <v>3232330671</v>
      </c>
      <c r="AC30" s="22" t="s">
        <v>83</v>
      </c>
      <c r="AD30" s="9" t="s">
        <v>57</v>
      </c>
      <c r="AE30" s="35" t="s">
        <v>130</v>
      </c>
      <c r="AF30" s="35" t="s">
        <v>130</v>
      </c>
      <c r="AG30" s="35">
        <v>0</v>
      </c>
      <c r="AH30" s="35">
        <v>0</v>
      </c>
      <c r="AI30" s="9" t="s">
        <v>130</v>
      </c>
      <c r="AJ30" s="10" t="s">
        <v>31</v>
      </c>
      <c r="AK30" s="9"/>
    </row>
    <row r="31" spans="1:37" s="16" customFormat="1" ht="30" x14ac:dyDescent="0.25">
      <c r="A31" s="9">
        <v>26</v>
      </c>
      <c r="B31" s="117" t="s">
        <v>221</v>
      </c>
      <c r="C31" s="26">
        <v>71272861</v>
      </c>
      <c r="D31" s="9">
        <v>26</v>
      </c>
      <c r="E31" s="9">
        <v>5</v>
      </c>
      <c r="F31" s="9">
        <v>1982</v>
      </c>
      <c r="G31" s="9">
        <v>39</v>
      </c>
      <c r="H31" s="27" t="s">
        <v>31</v>
      </c>
      <c r="I31" s="9"/>
      <c r="J31" s="9" t="s">
        <v>118</v>
      </c>
      <c r="K31" s="9" t="s">
        <v>33</v>
      </c>
      <c r="L31" s="9" t="s">
        <v>119</v>
      </c>
      <c r="M31" s="28" t="s">
        <v>33</v>
      </c>
      <c r="N31" s="28" t="s">
        <v>112</v>
      </c>
      <c r="O31" s="38" t="s">
        <v>113</v>
      </c>
      <c r="P31" s="10" t="s">
        <v>162</v>
      </c>
      <c r="Q31" s="10" t="s">
        <v>103</v>
      </c>
      <c r="R31" s="9">
        <v>3</v>
      </c>
      <c r="S31" s="9">
        <v>1</v>
      </c>
      <c r="T31" s="9">
        <v>2022</v>
      </c>
      <c r="U31" s="9">
        <v>0</v>
      </c>
      <c r="V31" s="10" t="s">
        <v>222</v>
      </c>
      <c r="W31" s="10"/>
      <c r="X31" s="10" t="s">
        <v>31</v>
      </c>
      <c r="Y31" s="10"/>
      <c r="Z31" s="10">
        <v>3</v>
      </c>
      <c r="AA31" s="29"/>
      <c r="AB31" s="29">
        <v>3156241768</v>
      </c>
      <c r="AC31" s="22" t="s">
        <v>91</v>
      </c>
      <c r="AD31" s="9" t="s">
        <v>63</v>
      </c>
      <c r="AE31" s="9" t="s">
        <v>130</v>
      </c>
      <c r="AF31" s="9" t="s">
        <v>130</v>
      </c>
      <c r="AG31" s="9">
        <v>0</v>
      </c>
      <c r="AH31" s="9">
        <v>0</v>
      </c>
      <c r="AI31" s="9" t="s">
        <v>130</v>
      </c>
      <c r="AJ31" s="10" t="s">
        <v>31</v>
      </c>
      <c r="AK31" s="9"/>
    </row>
    <row r="32" spans="1:37" s="16" customFormat="1" ht="30" x14ac:dyDescent="0.25">
      <c r="A32" s="9">
        <v>27</v>
      </c>
      <c r="B32" s="116" t="s">
        <v>223</v>
      </c>
      <c r="C32" s="26">
        <v>42766969</v>
      </c>
      <c r="D32" s="9">
        <v>23</v>
      </c>
      <c r="E32" s="9">
        <v>6</v>
      </c>
      <c r="F32" s="9">
        <v>1965</v>
      </c>
      <c r="G32" s="9">
        <v>55</v>
      </c>
      <c r="H32" s="9"/>
      <c r="I32" s="9" t="s">
        <v>31</v>
      </c>
      <c r="J32" s="9" t="s">
        <v>142</v>
      </c>
      <c r="K32" s="9" t="s">
        <v>33</v>
      </c>
      <c r="L32" s="9"/>
      <c r="M32" s="28" t="s">
        <v>33</v>
      </c>
      <c r="N32" s="28" t="s">
        <v>112</v>
      </c>
      <c r="O32" s="38" t="s">
        <v>113</v>
      </c>
      <c r="P32" s="10" t="s">
        <v>162</v>
      </c>
      <c r="Q32" s="10" t="s">
        <v>103</v>
      </c>
      <c r="R32" s="9">
        <v>1</v>
      </c>
      <c r="S32" s="9">
        <v>7</v>
      </c>
      <c r="T32" s="9">
        <v>2020</v>
      </c>
      <c r="U32" s="9">
        <v>2</v>
      </c>
      <c r="V32" s="10" t="s">
        <v>224</v>
      </c>
      <c r="W32" s="10"/>
      <c r="X32" s="10" t="s">
        <v>31</v>
      </c>
      <c r="Y32" s="10"/>
      <c r="Z32" s="10">
        <v>3</v>
      </c>
      <c r="AA32" s="29"/>
      <c r="AB32" s="29">
        <v>3128529054</v>
      </c>
      <c r="AC32" s="22" t="s">
        <v>90</v>
      </c>
      <c r="AD32" s="9" t="s">
        <v>57</v>
      </c>
      <c r="AE32" s="9" t="s">
        <v>130</v>
      </c>
      <c r="AF32" s="9" t="s">
        <v>130</v>
      </c>
      <c r="AG32" s="9">
        <v>0</v>
      </c>
      <c r="AH32" s="9">
        <v>0</v>
      </c>
      <c r="AI32" s="10" t="s">
        <v>130</v>
      </c>
      <c r="AJ32" s="10" t="s">
        <v>31</v>
      </c>
      <c r="AK32" s="9"/>
    </row>
    <row r="33" spans="1:37" s="16" customFormat="1" ht="30" x14ac:dyDescent="0.25">
      <c r="A33" s="9">
        <v>28</v>
      </c>
      <c r="B33" s="116" t="s">
        <v>225</v>
      </c>
      <c r="C33" s="26">
        <v>70502758</v>
      </c>
      <c r="D33" s="9">
        <v>15</v>
      </c>
      <c r="E33" s="9">
        <v>1</v>
      </c>
      <c r="F33" s="9">
        <v>1956</v>
      </c>
      <c r="G33" s="9">
        <v>66</v>
      </c>
      <c r="H33" s="9" t="s">
        <v>31</v>
      </c>
      <c r="I33" s="35"/>
      <c r="J33" s="9" t="s">
        <v>118</v>
      </c>
      <c r="K33" s="9" t="s">
        <v>33</v>
      </c>
      <c r="L33" s="9" t="s">
        <v>143</v>
      </c>
      <c r="M33" s="28" t="s">
        <v>33</v>
      </c>
      <c r="N33" s="28" t="s">
        <v>112</v>
      </c>
      <c r="O33" s="38" t="s">
        <v>113</v>
      </c>
      <c r="P33" s="10" t="s">
        <v>226</v>
      </c>
      <c r="Q33" s="10" t="s">
        <v>103</v>
      </c>
      <c r="R33" s="9">
        <v>28</v>
      </c>
      <c r="S33" s="9">
        <v>3</v>
      </c>
      <c r="T33" s="9">
        <v>1996</v>
      </c>
      <c r="U33" s="9">
        <v>26</v>
      </c>
      <c r="V33" s="10" t="s">
        <v>227</v>
      </c>
      <c r="W33" s="10" t="s">
        <v>31</v>
      </c>
      <c r="X33" s="10"/>
      <c r="Y33" s="10"/>
      <c r="Z33" s="10">
        <v>2</v>
      </c>
      <c r="AA33" s="29">
        <v>6010311</v>
      </c>
      <c r="AB33" s="29">
        <v>3155746016</v>
      </c>
      <c r="AC33" s="22" t="s">
        <v>83</v>
      </c>
      <c r="AD33" s="9" t="s">
        <v>60</v>
      </c>
      <c r="AE33" s="9" t="s">
        <v>228</v>
      </c>
      <c r="AF33" s="9" t="s">
        <v>229</v>
      </c>
      <c r="AG33" s="9">
        <v>1</v>
      </c>
      <c r="AH33" s="9">
        <v>2</v>
      </c>
      <c r="AI33" s="10" t="s">
        <v>230</v>
      </c>
      <c r="AJ33" s="10" t="s">
        <v>31</v>
      </c>
      <c r="AK33" s="9"/>
    </row>
    <row r="34" spans="1:37" s="16" customFormat="1" ht="30" x14ac:dyDescent="0.25">
      <c r="A34" s="9">
        <v>29</v>
      </c>
      <c r="B34" s="116" t="s">
        <v>231</v>
      </c>
      <c r="C34" s="26">
        <v>1037574532</v>
      </c>
      <c r="D34" s="9">
        <v>14</v>
      </c>
      <c r="E34" s="9">
        <v>8</v>
      </c>
      <c r="F34" s="9">
        <v>1986</v>
      </c>
      <c r="G34" s="9">
        <v>35</v>
      </c>
      <c r="H34" s="9"/>
      <c r="I34" s="9" t="s">
        <v>31</v>
      </c>
      <c r="J34" s="9" t="s">
        <v>142</v>
      </c>
      <c r="K34" s="9" t="s">
        <v>33</v>
      </c>
      <c r="L34" s="9" t="s">
        <v>143</v>
      </c>
      <c r="M34" s="28" t="s">
        <v>33</v>
      </c>
      <c r="N34" s="28" t="s">
        <v>112</v>
      </c>
      <c r="O34" s="38" t="s">
        <v>113</v>
      </c>
      <c r="P34" s="10" t="s">
        <v>162</v>
      </c>
      <c r="Q34" s="10" t="s">
        <v>97</v>
      </c>
      <c r="R34" s="9">
        <v>17</v>
      </c>
      <c r="S34" s="9">
        <v>3</v>
      </c>
      <c r="T34" s="9">
        <v>2022</v>
      </c>
      <c r="U34" s="9">
        <v>2</v>
      </c>
      <c r="V34" s="10" t="s">
        <v>232</v>
      </c>
      <c r="W34" s="10"/>
      <c r="X34" s="10"/>
      <c r="Y34" s="10" t="s">
        <v>31</v>
      </c>
      <c r="Z34" s="10">
        <v>3</v>
      </c>
      <c r="AA34" s="29">
        <v>3342687</v>
      </c>
      <c r="AB34" s="29">
        <v>3218523038</v>
      </c>
      <c r="AC34" s="22" t="s">
        <v>90</v>
      </c>
      <c r="AD34" s="9" t="s">
        <v>57</v>
      </c>
      <c r="AE34" s="9" t="s">
        <v>130</v>
      </c>
      <c r="AF34" s="9" t="s">
        <v>130</v>
      </c>
      <c r="AG34" s="9">
        <v>0</v>
      </c>
      <c r="AH34" s="9">
        <v>0</v>
      </c>
      <c r="AI34" s="10" t="s">
        <v>130</v>
      </c>
      <c r="AJ34" s="10" t="s">
        <v>31</v>
      </c>
      <c r="AK34" s="9"/>
    </row>
    <row r="35" spans="1:37" s="34" customFormat="1" ht="30" x14ac:dyDescent="0.25">
      <c r="A35" s="19">
        <v>30</v>
      </c>
      <c r="B35" s="116" t="s">
        <v>233</v>
      </c>
      <c r="C35" s="31">
        <v>16726606</v>
      </c>
      <c r="D35" s="19">
        <v>26</v>
      </c>
      <c r="E35" s="19">
        <v>4</v>
      </c>
      <c r="F35" s="19">
        <v>1966</v>
      </c>
      <c r="G35" s="19">
        <v>55</v>
      </c>
      <c r="H35" s="19" t="s">
        <v>31</v>
      </c>
      <c r="I35" s="19"/>
      <c r="J35" s="19" t="s">
        <v>118</v>
      </c>
      <c r="K35" s="19" t="s">
        <v>33</v>
      </c>
      <c r="L35" s="19" t="s">
        <v>143</v>
      </c>
      <c r="M35" s="33" t="s">
        <v>33</v>
      </c>
      <c r="N35" s="33" t="s">
        <v>112</v>
      </c>
      <c r="O35" s="41" t="s">
        <v>113</v>
      </c>
      <c r="P35" s="19" t="s">
        <v>234</v>
      </c>
      <c r="Q35" s="22" t="s">
        <v>100</v>
      </c>
      <c r="R35" s="19">
        <v>1</v>
      </c>
      <c r="S35" s="19">
        <v>3</v>
      </c>
      <c r="T35" s="19">
        <v>2020</v>
      </c>
      <c r="U35" s="19">
        <v>2</v>
      </c>
      <c r="V35" s="22" t="s">
        <v>235</v>
      </c>
      <c r="W35" s="22"/>
      <c r="X35" s="22" t="s">
        <v>31</v>
      </c>
      <c r="Y35" s="22"/>
      <c r="Z35" s="22">
        <v>3</v>
      </c>
      <c r="AA35" s="19"/>
      <c r="AB35" s="19">
        <v>3174410535</v>
      </c>
      <c r="AC35" s="22" t="s">
        <v>90</v>
      </c>
      <c r="AD35" s="19" t="s">
        <v>60</v>
      </c>
      <c r="AE35" s="19" t="s">
        <v>130</v>
      </c>
      <c r="AF35" s="19" t="s">
        <v>130</v>
      </c>
      <c r="AG35" s="19">
        <v>3</v>
      </c>
      <c r="AH35" s="19">
        <v>3</v>
      </c>
      <c r="AI35" s="19" t="s">
        <v>160</v>
      </c>
      <c r="AJ35" s="22" t="s">
        <v>31</v>
      </c>
      <c r="AK35" s="19"/>
    </row>
    <row r="36" spans="1:37" s="16" customFormat="1" ht="30" x14ac:dyDescent="0.25">
      <c r="A36" s="9">
        <v>31</v>
      </c>
      <c r="B36" s="9" t="s">
        <v>236</v>
      </c>
      <c r="C36" s="26">
        <v>70382173</v>
      </c>
      <c r="D36" s="9">
        <v>6</v>
      </c>
      <c r="E36" s="9">
        <v>11</v>
      </c>
      <c r="F36" s="9">
        <v>1965</v>
      </c>
      <c r="G36" s="9">
        <v>56</v>
      </c>
      <c r="H36" s="27" t="s">
        <v>31</v>
      </c>
      <c r="I36" s="9"/>
      <c r="J36" s="9" t="s">
        <v>118</v>
      </c>
      <c r="K36" s="9" t="s">
        <v>32</v>
      </c>
      <c r="L36" s="9" t="s">
        <v>143</v>
      </c>
      <c r="M36" s="28" t="s">
        <v>33</v>
      </c>
      <c r="N36" s="28" t="s">
        <v>112</v>
      </c>
      <c r="O36" s="38" t="s">
        <v>113</v>
      </c>
      <c r="P36" s="9" t="s">
        <v>237</v>
      </c>
      <c r="Q36" s="10" t="s">
        <v>103</v>
      </c>
      <c r="R36" s="9">
        <v>6</v>
      </c>
      <c r="S36" s="9">
        <v>1</v>
      </c>
      <c r="T36" s="9">
        <v>2015</v>
      </c>
      <c r="U36" s="9">
        <v>7</v>
      </c>
      <c r="V36" s="9" t="s">
        <v>238</v>
      </c>
      <c r="W36" s="10" t="s">
        <v>31</v>
      </c>
      <c r="X36" s="10"/>
      <c r="Y36" s="10"/>
      <c r="Z36" s="10">
        <v>3</v>
      </c>
      <c r="AA36" s="29"/>
      <c r="AB36" s="29">
        <v>3007746631</v>
      </c>
      <c r="AC36" s="22" t="s">
        <v>83</v>
      </c>
      <c r="AD36" s="9" t="s">
        <v>60</v>
      </c>
      <c r="AE36" s="9" t="s">
        <v>239</v>
      </c>
      <c r="AF36" s="9" t="s">
        <v>240</v>
      </c>
      <c r="AG36" s="9">
        <v>2</v>
      </c>
      <c r="AH36" s="9">
        <v>2</v>
      </c>
      <c r="AI36" s="9" t="s">
        <v>160</v>
      </c>
      <c r="AJ36" s="10" t="s">
        <v>31</v>
      </c>
      <c r="AK36" s="9"/>
    </row>
    <row r="37" spans="1:37" s="16" customFormat="1" ht="30" x14ac:dyDescent="0.25">
      <c r="A37" s="9">
        <v>32</v>
      </c>
      <c r="B37" s="9" t="s">
        <v>241</v>
      </c>
      <c r="C37" s="26">
        <v>1036669351</v>
      </c>
      <c r="D37" s="9">
        <v>7</v>
      </c>
      <c r="E37" s="9">
        <v>12</v>
      </c>
      <c r="F37" s="9">
        <v>1996</v>
      </c>
      <c r="G37" s="9">
        <v>25</v>
      </c>
      <c r="H37" s="9" t="s">
        <v>31</v>
      </c>
      <c r="I37" s="9"/>
      <c r="J37" s="9" t="s">
        <v>118</v>
      </c>
      <c r="K37" s="9" t="s">
        <v>242</v>
      </c>
      <c r="L37" s="9" t="s">
        <v>122</v>
      </c>
      <c r="M37" s="28" t="s">
        <v>33</v>
      </c>
      <c r="N37" s="28" t="s">
        <v>112</v>
      </c>
      <c r="O37" s="38" t="s">
        <v>113</v>
      </c>
      <c r="P37" s="10" t="s">
        <v>162</v>
      </c>
      <c r="Q37" s="10" t="s">
        <v>100</v>
      </c>
      <c r="R37" s="9">
        <v>1</v>
      </c>
      <c r="S37" s="9">
        <v>2</v>
      </c>
      <c r="T37" s="9">
        <v>2022</v>
      </c>
      <c r="U37" s="9">
        <v>0</v>
      </c>
      <c r="V37" s="10" t="s">
        <v>243</v>
      </c>
      <c r="W37" s="10" t="s">
        <v>31</v>
      </c>
      <c r="X37" s="10"/>
      <c r="Y37" s="10"/>
      <c r="Z37" s="10">
        <v>3</v>
      </c>
      <c r="AA37" s="29">
        <v>5825738</v>
      </c>
      <c r="AB37" s="29">
        <v>3145608455</v>
      </c>
      <c r="AC37" s="22" t="s">
        <v>88</v>
      </c>
      <c r="AD37" s="9" t="s">
        <v>57</v>
      </c>
      <c r="AE37" s="9" t="s">
        <v>130</v>
      </c>
      <c r="AF37" s="9" t="s">
        <v>130</v>
      </c>
      <c r="AG37" s="9">
        <v>1</v>
      </c>
      <c r="AH37" s="9">
        <v>3</v>
      </c>
      <c r="AI37" s="10" t="s">
        <v>244</v>
      </c>
      <c r="AJ37" s="10" t="s">
        <v>31</v>
      </c>
      <c r="AK37" s="9"/>
    </row>
    <row r="38" spans="1:37" s="16" customFormat="1" ht="30" x14ac:dyDescent="0.25">
      <c r="A38" s="9">
        <v>33</v>
      </c>
      <c r="B38" s="9" t="s">
        <v>245</v>
      </c>
      <c r="C38" s="26">
        <v>42753194</v>
      </c>
      <c r="D38" s="9">
        <v>25</v>
      </c>
      <c r="E38" s="9">
        <v>10</v>
      </c>
      <c r="F38" s="9">
        <v>1962</v>
      </c>
      <c r="G38" s="9">
        <v>40</v>
      </c>
      <c r="H38" s="27"/>
      <c r="I38" s="9" t="s">
        <v>31</v>
      </c>
      <c r="J38" s="9" t="s">
        <v>118</v>
      </c>
      <c r="K38" s="9" t="s">
        <v>33</v>
      </c>
      <c r="L38" s="9"/>
      <c r="M38" s="28" t="s">
        <v>33</v>
      </c>
      <c r="N38" s="28"/>
      <c r="O38" s="28" t="s">
        <v>113</v>
      </c>
      <c r="P38" s="9" t="s">
        <v>237</v>
      </c>
      <c r="Q38" s="10" t="s">
        <v>100</v>
      </c>
      <c r="R38" s="9">
        <v>1</v>
      </c>
      <c r="S38" s="9">
        <v>2</v>
      </c>
      <c r="T38" s="9">
        <v>2022</v>
      </c>
      <c r="U38" s="9">
        <v>0</v>
      </c>
      <c r="V38" s="10" t="s">
        <v>246</v>
      </c>
      <c r="W38" s="10" t="s">
        <v>31</v>
      </c>
      <c r="X38" s="10"/>
      <c r="Y38" s="10"/>
      <c r="Z38" s="10">
        <v>3</v>
      </c>
      <c r="AA38" s="29">
        <v>3610926</v>
      </c>
      <c r="AB38" s="29">
        <v>3148465711</v>
      </c>
      <c r="AC38" s="22" t="s">
        <v>83</v>
      </c>
      <c r="AD38" s="9" t="s">
        <v>63</v>
      </c>
      <c r="AE38" s="9" t="s">
        <v>247</v>
      </c>
      <c r="AF38" s="9" t="s">
        <v>248</v>
      </c>
      <c r="AG38" s="9">
        <v>0</v>
      </c>
      <c r="AH38" s="9">
        <v>0</v>
      </c>
      <c r="AI38" s="10" t="s">
        <v>130</v>
      </c>
      <c r="AJ38" s="10" t="s">
        <v>31</v>
      </c>
      <c r="AK38" s="9"/>
    </row>
    <row r="39" spans="1:37" s="16" customFormat="1" ht="30" x14ac:dyDescent="0.25">
      <c r="A39" s="9">
        <v>34</v>
      </c>
      <c r="B39" s="9" t="s">
        <v>249</v>
      </c>
      <c r="C39" s="26">
        <v>70501475</v>
      </c>
      <c r="D39" s="9">
        <v>25</v>
      </c>
      <c r="E39" s="9">
        <v>2</v>
      </c>
      <c r="F39" s="9">
        <v>1956</v>
      </c>
      <c r="G39" s="9">
        <v>66</v>
      </c>
      <c r="H39" s="27" t="s">
        <v>31</v>
      </c>
      <c r="I39" s="9"/>
      <c r="J39" s="9" t="s">
        <v>118</v>
      </c>
      <c r="K39" s="9" t="s">
        <v>33</v>
      </c>
      <c r="L39" s="9" t="s">
        <v>143</v>
      </c>
      <c r="M39" s="28" t="s">
        <v>33</v>
      </c>
      <c r="N39" s="28" t="s">
        <v>112</v>
      </c>
      <c r="O39" s="38" t="s">
        <v>113</v>
      </c>
      <c r="P39" s="10" t="s">
        <v>250</v>
      </c>
      <c r="Q39" s="10" t="s">
        <v>103</v>
      </c>
      <c r="R39" s="9">
        <v>7</v>
      </c>
      <c r="S39" s="9">
        <v>5</v>
      </c>
      <c r="T39" s="9">
        <v>2001</v>
      </c>
      <c r="U39" s="9">
        <v>20</v>
      </c>
      <c r="V39" s="10" t="s">
        <v>251</v>
      </c>
      <c r="W39" s="10" t="s">
        <v>31</v>
      </c>
      <c r="X39" s="10"/>
      <c r="Y39" s="10"/>
      <c r="Z39" s="10"/>
      <c r="AA39" s="29">
        <v>3797236</v>
      </c>
      <c r="AB39" s="29">
        <v>3006598778</v>
      </c>
      <c r="AC39" s="22" t="s">
        <v>83</v>
      </c>
      <c r="AD39" s="9" t="s">
        <v>60</v>
      </c>
      <c r="AE39" s="9" t="s">
        <v>130</v>
      </c>
      <c r="AF39" s="9" t="s">
        <v>130</v>
      </c>
      <c r="AG39" s="9">
        <v>0</v>
      </c>
      <c r="AH39" s="9">
        <v>0</v>
      </c>
      <c r="AI39" s="9" t="s">
        <v>130</v>
      </c>
      <c r="AJ39" s="10" t="s">
        <v>31</v>
      </c>
      <c r="AK39" s="9"/>
    </row>
    <row r="40" spans="1:37" s="16" customFormat="1" ht="30" x14ac:dyDescent="0.25">
      <c r="A40" s="9">
        <v>35</v>
      </c>
      <c r="B40" s="9" t="s">
        <v>252</v>
      </c>
      <c r="C40" s="26">
        <v>42751740</v>
      </c>
      <c r="D40" s="9">
        <v>23</v>
      </c>
      <c r="E40" s="9">
        <v>12</v>
      </c>
      <c r="F40" s="9">
        <v>1956</v>
      </c>
      <c r="G40" s="9">
        <v>65</v>
      </c>
      <c r="H40" s="27"/>
      <c r="I40" s="9" t="s">
        <v>31</v>
      </c>
      <c r="J40" s="27" t="s">
        <v>118</v>
      </c>
      <c r="K40" s="9" t="s">
        <v>33</v>
      </c>
      <c r="L40" s="9"/>
      <c r="M40" s="28" t="s">
        <v>253</v>
      </c>
      <c r="N40" s="28" t="s">
        <v>112</v>
      </c>
      <c r="O40" s="38" t="s">
        <v>113</v>
      </c>
      <c r="P40" s="10" t="s">
        <v>250</v>
      </c>
      <c r="Q40" s="10" t="s">
        <v>97</v>
      </c>
      <c r="R40" s="9">
        <v>2</v>
      </c>
      <c r="S40" s="9">
        <v>1</v>
      </c>
      <c r="T40" s="9">
        <v>2010</v>
      </c>
      <c r="U40" s="9">
        <v>22</v>
      </c>
      <c r="V40" s="10" t="s">
        <v>254</v>
      </c>
      <c r="W40" s="10"/>
      <c r="X40" s="10"/>
      <c r="Y40" s="10" t="s">
        <v>31</v>
      </c>
      <c r="Z40" s="10">
        <v>3</v>
      </c>
      <c r="AA40" s="9">
        <v>5910017</v>
      </c>
      <c r="AB40" s="9">
        <v>3053026341</v>
      </c>
      <c r="AC40" s="22" t="s">
        <v>88</v>
      </c>
      <c r="AD40" s="9" t="s">
        <v>67</v>
      </c>
      <c r="AE40" s="9" t="s">
        <v>130</v>
      </c>
      <c r="AF40" s="9" t="s">
        <v>130</v>
      </c>
      <c r="AG40" s="9"/>
      <c r="AH40" s="9">
        <v>1</v>
      </c>
      <c r="AI40" s="10" t="s">
        <v>255</v>
      </c>
      <c r="AJ40" s="10" t="s">
        <v>31</v>
      </c>
      <c r="AK40" s="9"/>
    </row>
    <row r="41" spans="1:37" s="16" customFormat="1" x14ac:dyDescent="0.25">
      <c r="A41" s="9">
        <v>36</v>
      </c>
      <c r="B41" s="9"/>
      <c r="C41" s="26"/>
      <c r="D41" s="9"/>
      <c r="E41" s="9"/>
      <c r="F41" s="9"/>
      <c r="G41" s="9"/>
      <c r="H41" s="27"/>
      <c r="I41" s="9"/>
      <c r="J41" s="27"/>
      <c r="K41" s="9"/>
      <c r="L41" s="9"/>
      <c r="M41" s="28"/>
      <c r="N41" s="28"/>
      <c r="O41" s="28"/>
      <c r="P41" s="10"/>
      <c r="Q41" s="10"/>
      <c r="R41" s="9"/>
      <c r="S41" s="9"/>
      <c r="T41" s="9"/>
      <c r="U41" s="9"/>
      <c r="V41" s="10"/>
      <c r="W41" s="10"/>
      <c r="X41" s="10"/>
      <c r="Y41" s="10"/>
      <c r="Z41" s="10"/>
      <c r="AA41" s="9"/>
      <c r="AB41" s="9"/>
      <c r="AC41" s="22"/>
      <c r="AD41" s="9"/>
      <c r="AE41" s="9"/>
      <c r="AF41" s="9"/>
      <c r="AG41" s="9"/>
      <c r="AH41" s="9"/>
      <c r="AI41" s="10"/>
      <c r="AJ41" s="10"/>
      <c r="AK41" s="9"/>
    </row>
    <row r="42" spans="1:37" s="34" customFormat="1" x14ac:dyDescent="0.25">
      <c r="A42" s="19">
        <v>37</v>
      </c>
      <c r="B42" s="19"/>
      <c r="C42" s="31"/>
      <c r="D42" s="19"/>
      <c r="E42" s="19"/>
      <c r="F42" s="19"/>
      <c r="G42" s="19"/>
      <c r="H42" s="32"/>
      <c r="I42" s="19"/>
      <c r="J42" s="19"/>
      <c r="K42" s="19"/>
      <c r="L42" s="19"/>
      <c r="M42" s="33"/>
      <c r="N42" s="33"/>
      <c r="O42" s="22"/>
      <c r="P42" s="19"/>
      <c r="Q42" s="22"/>
      <c r="R42" s="19"/>
      <c r="S42" s="19"/>
      <c r="T42" s="19"/>
      <c r="U42" s="19"/>
      <c r="V42" s="22"/>
      <c r="W42" s="22"/>
      <c r="X42" s="22"/>
      <c r="Y42" s="22"/>
      <c r="Z42" s="22"/>
      <c r="AA42" s="19"/>
      <c r="AB42" s="19"/>
      <c r="AC42" s="22"/>
      <c r="AD42" s="19"/>
      <c r="AE42" s="19"/>
      <c r="AF42" s="19"/>
      <c r="AG42" s="19"/>
      <c r="AH42" s="19"/>
      <c r="AI42" s="19"/>
      <c r="AJ42" s="22"/>
      <c r="AK42" s="19"/>
    </row>
    <row r="43" spans="1:37" s="44" customFormat="1" x14ac:dyDescent="0.25">
      <c r="A43" s="2"/>
      <c r="B43" s="2"/>
      <c r="C43" s="42"/>
      <c r="D43" s="2"/>
      <c r="E43" s="2"/>
      <c r="F43" s="2"/>
      <c r="G43" s="2"/>
      <c r="H43" s="4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7" s="44" customFormat="1" x14ac:dyDescent="0.25">
      <c r="A44" s="2"/>
      <c r="B44" s="2"/>
      <c r="C44" s="42"/>
      <c r="D44" s="2"/>
      <c r="E44" s="2"/>
      <c r="F44" s="2"/>
      <c r="G44" s="2"/>
      <c r="H44" s="4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7" s="44" customFormat="1" x14ac:dyDescent="0.25">
      <c r="A45" s="2"/>
      <c r="B45" s="2"/>
      <c r="C45" s="42"/>
      <c r="D45" s="2"/>
      <c r="E45" s="2"/>
      <c r="F45" s="2"/>
      <c r="G45" s="2"/>
      <c r="H45" s="4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7" s="44" customFormat="1" x14ac:dyDescent="0.25">
      <c r="A46" s="2"/>
      <c r="B46" s="2"/>
      <c r="C46" s="42"/>
      <c r="D46" s="2"/>
      <c r="E46" s="2"/>
      <c r="F46" s="2"/>
      <c r="G46" s="2"/>
      <c r="H46" s="4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7" s="44" customFormat="1" x14ac:dyDescent="0.25">
      <c r="A47" s="2"/>
      <c r="B47" s="2"/>
      <c r="C47" s="42"/>
      <c r="D47" s="2"/>
      <c r="E47" s="2"/>
      <c r="F47" s="2"/>
      <c r="G47" s="2"/>
      <c r="H47" s="4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7" s="44" customFormat="1" x14ac:dyDescent="0.25">
      <c r="A48" s="2"/>
      <c r="B48" s="2"/>
      <c r="C48" s="42"/>
      <c r="D48" s="2"/>
      <c r="E48" s="2"/>
      <c r="F48" s="2"/>
      <c r="G48" s="2"/>
      <c r="H48" s="4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s="44" customFormat="1" x14ac:dyDescent="0.25">
      <c r="A49" s="2"/>
      <c r="B49" s="2"/>
      <c r="C49" s="42"/>
      <c r="D49" s="2"/>
      <c r="E49" s="2"/>
      <c r="F49" s="2"/>
      <c r="G49" s="2"/>
      <c r="H49" s="4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s="44" customFormat="1" x14ac:dyDescent="0.25">
      <c r="A50" s="2"/>
      <c r="B50" s="2"/>
      <c r="C50" s="42"/>
      <c r="D50" s="2"/>
      <c r="E50" s="2"/>
      <c r="F50" s="2"/>
      <c r="G50" s="2"/>
      <c r="H50" s="4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s="44" customFormat="1" x14ac:dyDescent="0.25">
      <c r="A51" s="2"/>
      <c r="B51" s="2"/>
      <c r="C51" s="42"/>
      <c r="D51" s="2"/>
      <c r="E51" s="2"/>
      <c r="F51" s="2"/>
      <c r="G51" s="2"/>
      <c r="H51" s="4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s="44" customFormat="1" x14ac:dyDescent="0.25">
      <c r="A52" s="2"/>
      <c r="B52" s="2"/>
      <c r="C52" s="42"/>
      <c r="D52" s="2"/>
      <c r="E52" s="2"/>
      <c r="F52" s="2"/>
      <c r="G52" s="2"/>
      <c r="H52" s="4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s="44" customFormat="1" x14ac:dyDescent="0.25">
      <c r="A53" s="2"/>
      <c r="B53" s="2"/>
      <c r="C53" s="42"/>
      <c r="D53" s="2"/>
      <c r="E53" s="2"/>
      <c r="F53" s="2"/>
      <c r="G53" s="2"/>
      <c r="H53" s="4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s="44" customFormat="1" x14ac:dyDescent="0.25">
      <c r="A54" s="2"/>
      <c r="B54" s="3"/>
      <c r="C54" s="42"/>
      <c r="D54" s="2"/>
      <c r="E54" s="2"/>
      <c r="F54" s="2"/>
      <c r="G54" s="2"/>
      <c r="H54" s="4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2"/>
    </row>
    <row r="55" spans="1:35" s="44" customFormat="1" x14ac:dyDescent="0.25">
      <c r="A55" s="2"/>
      <c r="B55" s="3"/>
      <c r="C55" s="42"/>
      <c r="D55" s="2"/>
      <c r="E55" s="2"/>
      <c r="F55" s="2"/>
      <c r="G55" s="2"/>
      <c r="H55" s="4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2"/>
    </row>
    <row r="56" spans="1:35" s="44" customFormat="1" x14ac:dyDescent="0.25">
      <c r="A56" s="2"/>
      <c r="B56" s="2"/>
      <c r="C56" s="42"/>
      <c r="D56" s="2"/>
      <c r="E56" s="2"/>
      <c r="F56" s="2"/>
      <c r="G56" s="2"/>
      <c r="H56" s="4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s="44" customFormat="1" x14ac:dyDescent="0.25">
      <c r="A57" s="2"/>
      <c r="B57" s="2"/>
      <c r="C57" s="42"/>
      <c r="D57" s="2"/>
      <c r="E57" s="2"/>
      <c r="F57" s="2"/>
      <c r="G57" s="2"/>
      <c r="H57" s="4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s="44" customFormat="1" x14ac:dyDescent="0.25">
      <c r="A58" s="2"/>
      <c r="B58" s="2"/>
      <c r="C58" s="42"/>
      <c r="D58" s="2"/>
      <c r="E58" s="2"/>
      <c r="F58" s="2"/>
      <c r="G58" s="2"/>
      <c r="H58" s="4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s="44" customFormat="1" x14ac:dyDescent="0.25">
      <c r="A59" s="2"/>
      <c r="B59" s="2"/>
      <c r="C59" s="42"/>
      <c r="D59" s="2"/>
      <c r="E59" s="2"/>
      <c r="F59" s="2"/>
      <c r="G59" s="2"/>
      <c r="H59" s="4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s="44" customFormat="1" x14ac:dyDescent="0.25">
      <c r="A60" s="2"/>
      <c r="B60" s="2"/>
      <c r="C60" s="42"/>
      <c r="D60" s="2"/>
      <c r="E60" s="2"/>
      <c r="F60" s="2"/>
      <c r="G60" s="2"/>
      <c r="H60" s="4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s="44" customFormat="1" x14ac:dyDescent="0.25">
      <c r="A61" s="2"/>
      <c r="B61" s="2"/>
      <c r="C61" s="42"/>
      <c r="D61" s="2"/>
      <c r="E61" s="2"/>
      <c r="F61" s="2"/>
      <c r="G61" s="2"/>
      <c r="H61" s="4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s="44" customFormat="1" x14ac:dyDescent="0.25">
      <c r="A62" s="2"/>
      <c r="B62" s="2"/>
      <c r="C62" s="42"/>
      <c r="D62" s="2"/>
      <c r="E62" s="2"/>
      <c r="F62" s="2"/>
      <c r="G62" s="2"/>
      <c r="H62" s="4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s="44" customFormat="1" x14ac:dyDescent="0.25">
      <c r="A63" s="2"/>
      <c r="B63" s="2"/>
      <c r="C63" s="4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s="44" customFormat="1" x14ac:dyDescent="0.25">
      <c r="A64" s="2"/>
      <c r="B64" s="3"/>
      <c r="C64" s="4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2"/>
    </row>
    <row r="65" spans="1:35" s="44" customFormat="1" x14ac:dyDescent="0.25">
      <c r="A65" s="2"/>
      <c r="B65" s="2"/>
      <c r="C65" s="42"/>
      <c r="D65" s="2"/>
      <c r="E65" s="2"/>
      <c r="F65" s="2"/>
      <c r="G65" s="2"/>
      <c r="H65" s="4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s="44" customFormat="1" x14ac:dyDescent="0.25">
      <c r="A66" s="2"/>
      <c r="B66" s="3"/>
      <c r="C66" s="42"/>
      <c r="D66" s="2"/>
      <c r="E66" s="2"/>
      <c r="F66" s="2"/>
      <c r="G66" s="2"/>
      <c r="H66" s="4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2"/>
    </row>
    <row r="67" spans="1:35" s="44" customFormat="1" x14ac:dyDescent="0.25">
      <c r="A67" s="2"/>
      <c r="B67" s="2"/>
      <c r="C67" s="42"/>
      <c r="D67" s="2"/>
      <c r="E67" s="2"/>
      <c r="F67" s="2"/>
      <c r="G67" s="2"/>
      <c r="H67" s="4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s="44" customFormat="1" x14ac:dyDescent="0.25">
      <c r="A68" s="2"/>
      <c r="B68" s="2"/>
      <c r="C68" s="42"/>
      <c r="D68" s="2"/>
      <c r="E68" s="2"/>
      <c r="F68" s="2"/>
      <c r="G68" s="2"/>
      <c r="H68" s="4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s="44" customFormat="1" x14ac:dyDescent="0.25">
      <c r="A69" s="2"/>
      <c r="B69" s="2"/>
      <c r="C69" s="4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s="44" customFormat="1" x14ac:dyDescent="0.25">
      <c r="A70" s="2"/>
      <c r="B70" s="2"/>
      <c r="C70" s="42"/>
      <c r="D70" s="2"/>
      <c r="E70" s="2"/>
      <c r="F70" s="2"/>
      <c r="G70" s="2"/>
      <c r="H70" s="4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s="44" customFormat="1" x14ac:dyDescent="0.25">
      <c r="A71" s="2"/>
      <c r="B71" s="2"/>
      <c r="C71" s="42"/>
      <c r="D71" s="2"/>
      <c r="E71" s="2"/>
      <c r="F71" s="2"/>
      <c r="G71" s="2"/>
      <c r="H71" s="4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s="44" customFormat="1" x14ac:dyDescent="0.25">
      <c r="A72" s="2"/>
      <c r="B72" s="2"/>
      <c r="C72" s="4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s="44" customFormat="1" x14ac:dyDescent="0.25">
      <c r="A73" s="2"/>
      <c r="B73" s="2"/>
      <c r="C73" s="42"/>
      <c r="D73" s="2"/>
      <c r="E73" s="2"/>
      <c r="F73" s="2"/>
      <c r="G73" s="2"/>
      <c r="H73" s="4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s="44" customFormat="1" x14ac:dyDescent="0.25">
      <c r="A74" s="2"/>
      <c r="B74" s="3"/>
      <c r="C74" s="42"/>
      <c r="D74" s="2"/>
      <c r="E74" s="2"/>
      <c r="F74" s="2"/>
      <c r="G74" s="2"/>
      <c r="H74" s="43"/>
      <c r="I74" s="2"/>
      <c r="J74" s="2"/>
      <c r="K74" s="3"/>
      <c r="L74" s="3"/>
      <c r="M74" s="2"/>
      <c r="N74" s="2"/>
      <c r="O74" s="2"/>
      <c r="P74" s="2"/>
      <c r="Q74" s="2"/>
      <c r="R74" s="2"/>
      <c r="S74" s="2"/>
      <c r="T74" s="2"/>
      <c r="U74" s="2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2"/>
    </row>
    <row r="75" spans="1:35" s="44" customFormat="1" x14ac:dyDescent="0.25">
      <c r="A75" s="2"/>
      <c r="B75" s="3"/>
      <c r="C75" s="42"/>
      <c r="D75" s="2"/>
      <c r="E75" s="2"/>
      <c r="F75" s="2"/>
      <c r="G75" s="2"/>
      <c r="H75" s="43"/>
      <c r="I75" s="2"/>
      <c r="J75" s="2"/>
      <c r="K75" s="3"/>
      <c r="L75" s="3"/>
      <c r="M75" s="2"/>
      <c r="N75" s="2"/>
      <c r="O75" s="2"/>
      <c r="P75" s="2"/>
      <c r="Q75" s="2"/>
      <c r="R75" s="2"/>
      <c r="S75" s="2"/>
      <c r="T75" s="2"/>
      <c r="U75" s="2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2"/>
    </row>
    <row r="76" spans="1:35" s="44" customFormat="1" x14ac:dyDescent="0.25">
      <c r="A76" s="2"/>
      <c r="B76" s="3"/>
      <c r="C76" s="42"/>
      <c r="D76" s="2"/>
      <c r="E76" s="2"/>
      <c r="F76" s="2"/>
      <c r="G76" s="2"/>
      <c r="H76" s="43"/>
      <c r="I76" s="2"/>
      <c r="J76" s="2"/>
      <c r="K76" s="3"/>
      <c r="L76" s="3"/>
      <c r="M76" s="2"/>
      <c r="N76" s="2"/>
      <c r="O76" s="2"/>
      <c r="P76" s="2"/>
      <c r="Q76" s="2"/>
      <c r="R76" s="2"/>
      <c r="S76" s="2"/>
      <c r="T76" s="2"/>
      <c r="U76" s="2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2"/>
    </row>
    <row r="77" spans="1:35" s="44" customFormat="1" x14ac:dyDescent="0.25">
      <c r="A77" s="2"/>
      <c r="B77" s="3"/>
      <c r="C77" s="42"/>
      <c r="D77" s="2"/>
      <c r="E77" s="2"/>
      <c r="F77" s="2"/>
      <c r="G77" s="2"/>
      <c r="H77" s="43"/>
      <c r="I77" s="2"/>
      <c r="J77" s="2"/>
      <c r="K77" s="3"/>
      <c r="L77" s="3"/>
      <c r="M77" s="2"/>
      <c r="N77" s="2"/>
      <c r="O77" s="2"/>
      <c r="P77" s="2"/>
      <c r="Q77" s="2"/>
      <c r="R77" s="2"/>
      <c r="S77" s="2"/>
      <c r="T77" s="2"/>
      <c r="U77" s="2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2"/>
    </row>
    <row r="78" spans="1:35" s="44" customFormat="1" x14ac:dyDescent="0.25">
      <c r="A78" s="2"/>
      <c r="B78" s="3"/>
      <c r="C78" s="42"/>
      <c r="D78" s="2"/>
      <c r="E78" s="2"/>
      <c r="F78" s="2"/>
      <c r="G78" s="2"/>
      <c r="H78" s="43"/>
      <c r="I78" s="2"/>
      <c r="J78" s="2"/>
      <c r="K78" s="3"/>
      <c r="L78" s="3"/>
      <c r="M78" s="2"/>
      <c r="N78" s="2"/>
      <c r="O78" s="2"/>
      <c r="P78" s="2"/>
      <c r="Q78" s="2"/>
      <c r="R78" s="2"/>
      <c r="S78" s="2"/>
      <c r="T78" s="2"/>
      <c r="U78" s="2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2"/>
    </row>
    <row r="79" spans="1:35" s="44" customFormat="1" x14ac:dyDescent="0.25">
      <c r="A79" s="2"/>
      <c r="B79" s="2"/>
      <c r="C79" s="42"/>
      <c r="D79" s="2"/>
      <c r="E79" s="2"/>
      <c r="F79" s="2"/>
      <c r="G79" s="2"/>
      <c r="H79" s="4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s="44" customFormat="1" x14ac:dyDescent="0.25">
      <c r="A80" s="2"/>
      <c r="B80" s="3"/>
      <c r="C80" s="42"/>
      <c r="D80" s="2"/>
      <c r="E80" s="2"/>
      <c r="F80" s="2"/>
      <c r="G80" s="2"/>
      <c r="H80" s="4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2"/>
    </row>
    <row r="81" spans="1:35" s="44" customFormat="1" x14ac:dyDescent="0.25">
      <c r="A81" s="2"/>
      <c r="B81" s="2"/>
      <c r="C81" s="42"/>
      <c r="D81" s="2"/>
      <c r="E81" s="2"/>
      <c r="F81" s="2"/>
      <c r="G81" s="2"/>
      <c r="H81" s="4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s="44" customFormat="1" x14ac:dyDescent="0.25">
      <c r="A82" s="2"/>
      <c r="B82" s="2"/>
      <c r="C82" s="42"/>
      <c r="D82" s="2"/>
      <c r="E82" s="2"/>
      <c r="F82" s="2"/>
      <c r="G82" s="2"/>
      <c r="H82" s="4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s="44" customFormat="1" x14ac:dyDescent="0.25">
      <c r="A83" s="2"/>
      <c r="B83" s="2"/>
      <c r="C83" s="42"/>
      <c r="D83" s="2"/>
      <c r="E83" s="2"/>
      <c r="F83" s="2"/>
      <c r="G83" s="2"/>
      <c r="H83" s="4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s="44" customFormat="1" x14ac:dyDescent="0.25">
      <c r="A84" s="2"/>
      <c r="B84" s="3"/>
      <c r="C84" s="42"/>
      <c r="D84" s="2"/>
      <c r="E84" s="2"/>
      <c r="F84" s="2"/>
      <c r="G84" s="2"/>
      <c r="H84" s="43"/>
      <c r="I84" s="2"/>
      <c r="J84" s="2"/>
      <c r="K84" s="3"/>
      <c r="L84" s="3"/>
      <c r="M84" s="2"/>
      <c r="N84" s="2"/>
      <c r="O84" s="2"/>
      <c r="P84" s="2"/>
      <c r="Q84" s="2"/>
      <c r="R84" s="2"/>
      <c r="S84" s="2"/>
      <c r="T84" s="2"/>
      <c r="U84" s="2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2"/>
    </row>
    <row r="85" spans="1:35" s="44" customFormat="1" x14ac:dyDescent="0.25">
      <c r="A85" s="2"/>
      <c r="B85" s="2"/>
      <c r="C85" s="4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s="44" customFormat="1" x14ac:dyDescent="0.25">
      <c r="A86" s="2"/>
      <c r="B86" s="2"/>
      <c r="C86" s="42"/>
      <c r="D86" s="2"/>
      <c r="E86" s="2"/>
      <c r="F86" s="2"/>
      <c r="G86" s="2"/>
      <c r="H86" s="4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s="44" customFormat="1" x14ac:dyDescent="0.25">
      <c r="A87" s="2"/>
      <c r="B87" s="2"/>
      <c r="C87" s="42"/>
      <c r="D87" s="2"/>
      <c r="E87" s="2"/>
      <c r="F87" s="2"/>
      <c r="G87" s="2"/>
      <c r="H87" s="4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s="44" customFormat="1" x14ac:dyDescent="0.25">
      <c r="A88" s="2"/>
      <c r="B88" s="2"/>
      <c r="C88" s="4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s="44" customFormat="1" x14ac:dyDescent="0.25">
      <c r="A89" s="2"/>
      <c r="B89" s="2"/>
      <c r="C89" s="42"/>
      <c r="D89" s="2"/>
      <c r="E89" s="2"/>
      <c r="F89" s="2"/>
      <c r="G89" s="2"/>
      <c r="H89" s="4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s="44" customFormat="1" x14ac:dyDescent="0.25">
      <c r="A90" s="2"/>
      <c r="B90" s="2"/>
      <c r="C90" s="42"/>
      <c r="D90" s="2"/>
      <c r="E90" s="2"/>
      <c r="F90" s="2"/>
      <c r="G90" s="2"/>
      <c r="H90" s="4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s="44" customFormat="1" x14ac:dyDescent="0.25">
      <c r="A91" s="2"/>
      <c r="B91" s="3"/>
      <c r="C91" s="5"/>
      <c r="D91" s="2"/>
      <c r="E91" s="2"/>
      <c r="F91" s="2"/>
      <c r="G91" s="2"/>
      <c r="H91" s="4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2"/>
    </row>
    <row r="92" spans="1:35" s="44" customFormat="1" x14ac:dyDescent="0.25">
      <c r="A92" s="2"/>
      <c r="B92" s="3"/>
      <c r="C92" s="5"/>
      <c r="D92" s="2"/>
      <c r="E92" s="2"/>
      <c r="F92" s="2"/>
      <c r="G92" s="2"/>
      <c r="H92" s="4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2"/>
    </row>
    <row r="93" spans="1:35" s="44" customFormat="1" x14ac:dyDescent="0.25">
      <c r="A93" s="2"/>
      <c r="B93" s="2"/>
      <c r="C93" s="45"/>
      <c r="D93" s="2"/>
      <c r="E93" s="2"/>
      <c r="F93" s="2"/>
      <c r="G93" s="2"/>
      <c r="H93" s="4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s="44" customFormat="1" x14ac:dyDescent="0.25">
      <c r="A94" s="2"/>
      <c r="B94" s="2"/>
      <c r="C94" s="4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s="44" customFormat="1" x14ac:dyDescent="0.25">
      <c r="A95" s="2"/>
      <c r="B95" s="2"/>
      <c r="C95" s="45"/>
      <c r="D95" s="2"/>
      <c r="E95" s="2"/>
      <c r="F95" s="2"/>
      <c r="G95" s="2"/>
      <c r="H95" s="4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s="44" customFormat="1" x14ac:dyDescent="0.25">
      <c r="A96" s="2"/>
      <c r="B96" s="2"/>
      <c r="C96" s="45"/>
      <c r="D96" s="2"/>
      <c r="E96" s="2"/>
      <c r="F96" s="2"/>
      <c r="G96" s="2"/>
      <c r="H96" s="4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s="44" customFormat="1" x14ac:dyDescent="0.25">
      <c r="A97" s="2"/>
      <c r="B97" s="2"/>
      <c r="C97" s="4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s="44" customFormat="1" x14ac:dyDescent="0.25">
      <c r="A98" s="2"/>
      <c r="B98" s="2"/>
      <c r="C98" s="4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s="44" customFormat="1" x14ac:dyDescent="0.25">
      <c r="A99" s="2"/>
      <c r="B99" s="2"/>
      <c r="C99" s="45"/>
      <c r="D99" s="2"/>
      <c r="E99" s="2"/>
      <c r="F99" s="2"/>
      <c r="G99" s="2"/>
      <c r="H99" s="4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s="44" customFormat="1" x14ac:dyDescent="0.25">
      <c r="A100" s="2"/>
      <c r="B100" s="2"/>
      <c r="C100" s="45"/>
      <c r="D100" s="2"/>
      <c r="E100" s="2"/>
      <c r="F100" s="2"/>
      <c r="G100" s="2"/>
      <c r="H100" s="4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s="44" customFormat="1" x14ac:dyDescent="0.25">
      <c r="A101" s="2"/>
      <c r="B101" s="3"/>
      <c r="C101" s="5"/>
      <c r="D101" s="2"/>
      <c r="E101" s="2"/>
      <c r="F101" s="2"/>
      <c r="G101" s="2"/>
      <c r="H101" s="4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2"/>
    </row>
    <row r="102" spans="1:35" s="44" customFormat="1" x14ac:dyDescent="0.25">
      <c r="A102" s="2"/>
      <c r="B102" s="2"/>
      <c r="C102" s="45"/>
      <c r="D102" s="2"/>
      <c r="E102" s="2"/>
      <c r="F102" s="2"/>
      <c r="G102" s="2"/>
      <c r="H102" s="4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s="44" customFormat="1" x14ac:dyDescent="0.25">
      <c r="A103" s="2"/>
      <c r="B103" s="2"/>
      <c r="C103" s="45"/>
      <c r="D103" s="2"/>
      <c r="E103" s="2"/>
      <c r="F103" s="2"/>
      <c r="G103" s="2"/>
      <c r="H103" s="4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s="44" customFormat="1" x14ac:dyDescent="0.25">
      <c r="A104" s="2"/>
      <c r="B104" s="2"/>
      <c r="C104" s="4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s="44" customFormat="1" x14ac:dyDescent="0.25">
      <c r="A105" s="2"/>
      <c r="B105" s="2"/>
      <c r="C105" s="45"/>
      <c r="D105" s="2"/>
      <c r="E105" s="2"/>
      <c r="F105" s="2"/>
      <c r="G105" s="2"/>
      <c r="H105" s="4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s="44" customFormat="1" x14ac:dyDescent="0.25">
      <c r="A106" s="2"/>
      <c r="B106" s="2"/>
      <c r="C106" s="45"/>
      <c r="D106" s="2"/>
      <c r="E106" s="2"/>
      <c r="F106" s="2"/>
      <c r="G106" s="2"/>
      <c r="H106" s="4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s="44" customFormat="1" x14ac:dyDescent="0.25">
      <c r="A107" s="2"/>
      <c r="B107" s="2"/>
      <c r="C107" s="45"/>
      <c r="D107" s="2"/>
      <c r="E107" s="2"/>
      <c r="F107" s="2"/>
      <c r="G107" s="2"/>
      <c r="H107" s="4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s="44" customFormat="1" x14ac:dyDescent="0.25">
      <c r="A108" s="2"/>
      <c r="B108" s="2"/>
      <c r="C108" s="4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s="44" customFormat="1" x14ac:dyDescent="0.25">
      <c r="A109" s="2"/>
      <c r="B109" s="3"/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2"/>
    </row>
    <row r="110" spans="1:35" s="44" customFormat="1" x14ac:dyDescent="0.25">
      <c r="A110" s="2"/>
      <c r="B110" s="3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2"/>
    </row>
    <row r="111" spans="1:35" s="44" customFormat="1" x14ac:dyDescent="0.25">
      <c r="A111" s="2"/>
      <c r="B111" s="2"/>
      <c r="C111" s="45"/>
      <c r="D111" s="2"/>
      <c r="E111" s="2"/>
      <c r="F111" s="2"/>
      <c r="G111" s="2"/>
      <c r="H111" s="4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s="44" customFormat="1" x14ac:dyDescent="0.25">
      <c r="A112" s="2"/>
      <c r="B112" s="3"/>
      <c r="C112" s="5"/>
      <c r="D112" s="2"/>
      <c r="E112" s="2"/>
      <c r="F112" s="2"/>
      <c r="G112" s="2"/>
      <c r="H112" s="4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2"/>
    </row>
    <row r="113" spans="1:35" s="44" customFormat="1" x14ac:dyDescent="0.25">
      <c r="A113" s="2"/>
      <c r="B113" s="4"/>
      <c r="C113" s="6"/>
      <c r="D113" s="2"/>
      <c r="E113" s="2"/>
      <c r="F113" s="2"/>
      <c r="G113" s="2"/>
      <c r="H113" s="4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2"/>
    </row>
    <row r="114" spans="1:35" s="44" customFormat="1" x14ac:dyDescent="0.25">
      <c r="A114" s="2"/>
      <c r="B114" s="2"/>
      <c r="C114" s="45"/>
      <c r="D114" s="2"/>
      <c r="E114" s="2"/>
      <c r="F114" s="2"/>
      <c r="G114" s="2"/>
      <c r="H114" s="4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s="44" customFormat="1" x14ac:dyDescent="0.25">
      <c r="A115" s="2"/>
      <c r="B115" s="2"/>
      <c r="C115" s="45"/>
      <c r="D115" s="2"/>
      <c r="E115" s="2"/>
      <c r="F115" s="2"/>
      <c r="G115" s="2"/>
      <c r="H115" s="4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s="44" customFormat="1" x14ac:dyDescent="0.25">
      <c r="A116" s="2"/>
      <c r="B116" s="3"/>
      <c r="C116" s="5"/>
      <c r="D116" s="2"/>
      <c r="E116" s="2"/>
      <c r="F116" s="2"/>
      <c r="G116" s="2"/>
      <c r="H116" s="4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2"/>
    </row>
    <row r="117" spans="1:35" s="44" customFormat="1" x14ac:dyDescent="0.25">
      <c r="A117" s="2"/>
      <c r="B117" s="2"/>
      <c r="C117" s="45"/>
      <c r="D117" s="2"/>
      <c r="E117" s="2"/>
      <c r="F117" s="2"/>
      <c r="G117" s="2"/>
      <c r="H117" s="4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s="44" customFormat="1" x14ac:dyDescent="0.25">
      <c r="A118" s="2"/>
      <c r="B118" s="4"/>
      <c r="C118" s="6"/>
      <c r="D118" s="2"/>
      <c r="E118" s="2"/>
      <c r="F118" s="2"/>
      <c r="G118" s="2"/>
      <c r="H118" s="4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2"/>
    </row>
    <row r="119" spans="1:35" s="44" customFormat="1" x14ac:dyDescent="0.25">
      <c r="A119" s="2"/>
      <c r="B119" s="2"/>
      <c r="C119" s="45"/>
      <c r="D119" s="2"/>
      <c r="E119" s="2"/>
      <c r="F119" s="2"/>
      <c r="G119" s="2"/>
      <c r="H119" s="4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s="44" customFormat="1" x14ac:dyDescent="0.25">
      <c r="A120" s="2"/>
      <c r="B120" s="2"/>
      <c r="C120" s="4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s="44" customFormat="1" x14ac:dyDescent="0.25">
      <c r="A121" s="2"/>
      <c r="B121" s="2"/>
      <c r="C121" s="45"/>
      <c r="D121" s="2"/>
      <c r="E121" s="2"/>
      <c r="F121" s="2"/>
      <c r="G121" s="2"/>
      <c r="H121" s="4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s="44" customFormat="1" x14ac:dyDescent="0.25">
      <c r="A122" s="2"/>
      <c r="B122" s="3"/>
      <c r="C122" s="5"/>
      <c r="D122" s="2"/>
      <c r="E122" s="2"/>
      <c r="F122" s="2"/>
      <c r="G122" s="2"/>
      <c r="H122" s="4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2"/>
    </row>
    <row r="123" spans="1:35" s="44" customFormat="1" ht="15.75" customHeight="1" x14ac:dyDescent="0.25">
      <c r="A123" s="2"/>
      <c r="B123" s="2"/>
      <c r="C123" s="45"/>
      <c r="D123" s="2"/>
      <c r="E123" s="2"/>
      <c r="F123" s="2"/>
      <c r="G123" s="2"/>
      <c r="H123" s="4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s="44" customFormat="1" ht="15.75" customHeight="1" x14ac:dyDescent="0.25">
      <c r="A124" s="2"/>
      <c r="B124" s="3"/>
      <c r="C124" s="5"/>
      <c r="D124" s="2"/>
      <c r="E124" s="2"/>
      <c r="F124" s="2"/>
      <c r="G124" s="2"/>
      <c r="H124" s="4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2"/>
    </row>
    <row r="125" spans="1:35" s="44" customFormat="1" x14ac:dyDescent="0.25">
      <c r="A125" s="2"/>
      <c r="B125" s="3"/>
      <c r="C125" s="45"/>
      <c r="D125" s="2"/>
      <c r="E125" s="2"/>
      <c r="F125" s="2"/>
      <c r="G125" s="2"/>
      <c r="H125" s="43"/>
      <c r="I125" s="2"/>
      <c r="J125" s="2"/>
      <c r="K125" s="3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2"/>
    </row>
    <row r="126" spans="1:35" s="44" customFormat="1" x14ac:dyDescent="0.25">
      <c r="A126" s="2"/>
      <c r="B126" s="2"/>
      <c r="C126" s="45"/>
      <c r="D126" s="2"/>
      <c r="E126" s="2"/>
      <c r="F126" s="2"/>
      <c r="G126" s="2"/>
      <c r="H126" s="4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s="44" customFormat="1" x14ac:dyDescent="0.25">
      <c r="A127" s="2"/>
      <c r="B127" s="2"/>
      <c r="C127" s="45"/>
      <c r="D127" s="2"/>
      <c r="E127" s="2"/>
      <c r="F127" s="2"/>
      <c r="G127" s="2"/>
      <c r="H127" s="4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s="44" customFormat="1" x14ac:dyDescent="0.25">
      <c r="A128" s="2"/>
      <c r="B128" s="2"/>
      <c r="C128" s="45"/>
      <c r="D128" s="2"/>
      <c r="E128" s="2"/>
      <c r="F128" s="2"/>
      <c r="G128" s="2"/>
      <c r="H128" s="4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s="44" customFormat="1" x14ac:dyDescent="0.25">
      <c r="A129" s="2"/>
      <c r="B129" s="2"/>
      <c r="C129" s="4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s="44" customFormat="1" x14ac:dyDescent="0.25">
      <c r="A130" s="2"/>
      <c r="B130" s="2"/>
      <c r="C130" s="45"/>
      <c r="D130" s="2"/>
      <c r="E130" s="2"/>
      <c r="F130" s="2"/>
      <c r="G130" s="2"/>
      <c r="H130" s="4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s="44" customFormat="1" x14ac:dyDescent="0.25">
      <c r="A131" s="2"/>
      <c r="B131" s="2"/>
      <c r="C131" s="4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s="44" customFormat="1" x14ac:dyDescent="0.25">
      <c r="A132" s="2"/>
      <c r="B132" s="2"/>
      <c r="C132" s="45"/>
      <c r="D132" s="2"/>
      <c r="E132" s="2"/>
      <c r="F132" s="2"/>
      <c r="G132" s="2"/>
      <c r="H132" s="4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s="44" customFormat="1" x14ac:dyDescent="0.25">
      <c r="A133" s="2"/>
      <c r="B133" s="2"/>
      <c r="C133" s="4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s="44" customFormat="1" x14ac:dyDescent="0.25">
      <c r="A134" s="2"/>
      <c r="B134" s="2"/>
      <c r="C134" s="45"/>
      <c r="D134" s="2"/>
      <c r="E134" s="2"/>
      <c r="F134" s="2"/>
      <c r="G134" s="2"/>
      <c r="H134" s="4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s="44" customFormat="1" x14ac:dyDescent="0.25">
      <c r="A135" s="2"/>
      <c r="B135" s="2"/>
      <c r="C135" s="45"/>
      <c r="D135" s="2"/>
      <c r="E135" s="2"/>
      <c r="F135" s="2"/>
      <c r="G135" s="2"/>
      <c r="H135" s="4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s="44" customFormat="1" x14ac:dyDescent="0.25">
      <c r="A136" s="2"/>
      <c r="B136" s="2"/>
      <c r="C136" s="45"/>
      <c r="D136" s="2"/>
      <c r="E136" s="2"/>
      <c r="F136" s="2"/>
      <c r="G136" s="2"/>
      <c r="H136" s="4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s="44" customFormat="1" x14ac:dyDescent="0.25">
      <c r="A137" s="2"/>
      <c r="B137" s="2"/>
      <c r="C137" s="45"/>
      <c r="D137" s="2"/>
      <c r="E137" s="2"/>
      <c r="F137" s="2"/>
      <c r="G137" s="2"/>
      <c r="H137" s="4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s="44" customFormat="1" x14ac:dyDescent="0.25">
      <c r="A138" s="2"/>
      <c r="B138" s="2"/>
      <c r="C138" s="45"/>
      <c r="D138" s="2"/>
      <c r="E138" s="2"/>
      <c r="F138" s="2"/>
      <c r="G138" s="2"/>
      <c r="H138" s="4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s="44" customFormat="1" x14ac:dyDescent="0.25">
      <c r="A139" s="2"/>
      <c r="B139" s="2"/>
      <c r="C139" s="45"/>
      <c r="D139" s="2"/>
      <c r="E139" s="2"/>
      <c r="F139" s="2"/>
      <c r="G139" s="2"/>
      <c r="H139" s="4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s="44" customFormat="1" x14ac:dyDescent="0.25">
      <c r="A140" s="2"/>
      <c r="B140" s="3"/>
      <c r="C140" s="5"/>
      <c r="D140" s="2"/>
      <c r="E140" s="2"/>
      <c r="F140" s="2"/>
      <c r="G140" s="2"/>
      <c r="H140" s="4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2"/>
    </row>
    <row r="141" spans="1:35" s="44" customFormat="1" x14ac:dyDescent="0.25">
      <c r="A141" s="2"/>
      <c r="B141" s="3"/>
      <c r="C141" s="5"/>
      <c r="D141" s="2"/>
      <c r="E141" s="2"/>
      <c r="F141" s="2"/>
      <c r="G141" s="2"/>
      <c r="H141" s="4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2"/>
    </row>
    <row r="142" spans="1:35" s="44" customFormat="1" x14ac:dyDescent="0.25">
      <c r="A142" s="2"/>
      <c r="B142" s="2"/>
      <c r="C142" s="45"/>
      <c r="D142" s="2"/>
      <c r="E142" s="2"/>
      <c r="F142" s="2"/>
      <c r="G142" s="2"/>
      <c r="H142" s="4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s="44" customFormat="1" x14ac:dyDescent="0.25">
      <c r="A143" s="2"/>
      <c r="B143" s="3"/>
      <c r="C143" s="5"/>
      <c r="D143" s="2"/>
      <c r="E143" s="2"/>
      <c r="F143" s="2"/>
      <c r="G143" s="2"/>
      <c r="H143" s="4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2"/>
    </row>
    <row r="144" spans="1:35" s="44" customFormat="1" x14ac:dyDescent="0.25">
      <c r="A144" s="2"/>
      <c r="B144" s="3"/>
      <c r="C144" s="45"/>
      <c r="D144" s="2"/>
      <c r="E144" s="2"/>
      <c r="F144" s="2"/>
      <c r="G144" s="2"/>
      <c r="H144" s="43"/>
      <c r="I144" s="2"/>
      <c r="J144" s="2"/>
      <c r="K144" s="3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2"/>
    </row>
    <row r="145" spans="1:35" s="44" customFormat="1" x14ac:dyDescent="0.25">
      <c r="A145" s="2"/>
      <c r="B145" s="2"/>
      <c r="C145" s="45"/>
      <c r="D145" s="2"/>
      <c r="E145" s="2"/>
      <c r="F145" s="2"/>
      <c r="G145" s="2"/>
      <c r="H145" s="4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s="44" customFormat="1" x14ac:dyDescent="0.25">
      <c r="A146" s="2"/>
      <c r="B146" s="3"/>
      <c r="C146" s="5"/>
      <c r="D146" s="2"/>
      <c r="E146" s="2"/>
      <c r="F146" s="2"/>
      <c r="G146" s="2"/>
      <c r="H146" s="4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2"/>
    </row>
    <row r="147" spans="1:35" s="44" customFormat="1" x14ac:dyDescent="0.25">
      <c r="A147" s="2"/>
      <c r="B147" s="3"/>
      <c r="C147" s="5"/>
      <c r="D147" s="2"/>
      <c r="E147" s="2"/>
      <c r="F147" s="2"/>
      <c r="G147" s="2"/>
      <c r="H147" s="4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2"/>
    </row>
    <row r="148" spans="1:35" s="44" customFormat="1" x14ac:dyDescent="0.25">
      <c r="A148" s="2"/>
      <c r="B148" s="2"/>
      <c r="C148" s="45"/>
      <c r="D148" s="2"/>
      <c r="E148" s="2"/>
      <c r="F148" s="2"/>
      <c r="G148" s="2"/>
      <c r="H148" s="4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s="44" customFormat="1" x14ac:dyDescent="0.25">
      <c r="A149" s="2"/>
      <c r="B149" s="3"/>
      <c r="C149" s="5"/>
      <c r="D149" s="2"/>
      <c r="E149" s="2"/>
      <c r="F149" s="2"/>
      <c r="G149" s="2"/>
      <c r="H149" s="4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2"/>
    </row>
    <row r="150" spans="1:35" s="44" customFormat="1" x14ac:dyDescent="0.25">
      <c r="A150" s="2"/>
      <c r="B150" s="2"/>
      <c r="C150" s="45"/>
      <c r="D150" s="2"/>
      <c r="E150" s="2"/>
      <c r="F150" s="2"/>
      <c r="G150" s="2"/>
      <c r="H150" s="4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s="44" customFormat="1" x14ac:dyDescent="0.25">
      <c r="A151" s="2"/>
      <c r="B151" s="2"/>
      <c r="C151" s="45"/>
      <c r="D151" s="2"/>
      <c r="E151" s="2"/>
      <c r="F151" s="2"/>
      <c r="G151" s="2"/>
      <c r="H151" s="4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s="44" customFormat="1" x14ac:dyDescent="0.25">
      <c r="A152" s="2"/>
      <c r="B152" s="2"/>
      <c r="C152" s="45"/>
      <c r="D152" s="2"/>
      <c r="E152" s="2"/>
      <c r="F152" s="2"/>
      <c r="G152" s="2"/>
      <c r="H152" s="4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s="44" customFormat="1" x14ac:dyDescent="0.25">
      <c r="A153" s="2"/>
      <c r="B153" s="3"/>
      <c r="C153" s="5"/>
      <c r="D153" s="2"/>
      <c r="E153" s="2"/>
      <c r="F153" s="2"/>
      <c r="G153" s="2"/>
      <c r="H153" s="4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2"/>
    </row>
    <row r="154" spans="1:35" s="44" customFormat="1" x14ac:dyDescent="0.25">
      <c r="A154" s="2"/>
      <c r="B154" s="2"/>
      <c r="C154" s="4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s="44" customFormat="1" x14ac:dyDescent="0.25">
      <c r="A155" s="2"/>
      <c r="B155" s="2"/>
      <c r="C155" s="45"/>
      <c r="D155" s="2"/>
      <c r="E155" s="2"/>
      <c r="F155" s="2"/>
      <c r="G155" s="2"/>
      <c r="H155" s="4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s="44" customFormat="1" x14ac:dyDescent="0.25">
      <c r="A156" s="2"/>
      <c r="B156" s="2"/>
      <c r="C156" s="45"/>
      <c r="D156" s="2"/>
      <c r="E156" s="2"/>
      <c r="F156" s="2"/>
      <c r="G156" s="2"/>
      <c r="H156" s="4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s="44" customFormat="1" x14ac:dyDescent="0.25">
      <c r="A157" s="2"/>
      <c r="B157" s="2"/>
      <c r="C157" s="45"/>
      <c r="D157" s="2"/>
      <c r="E157" s="2"/>
      <c r="F157" s="2"/>
      <c r="G157" s="2"/>
      <c r="H157" s="4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s="44" customFormat="1" x14ac:dyDescent="0.25">
      <c r="A158" s="2"/>
      <c r="B158" s="3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2"/>
    </row>
    <row r="159" spans="1:35" s="44" customForma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s="47" customForma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</row>
    <row r="161" spans="1:35" s="47" customForma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</row>
    <row r="162" spans="1:35" s="47" customFormat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</row>
    <row r="163" spans="1:35" s="47" customForma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</row>
    <row r="164" spans="1:35" s="47" customForma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</row>
    <row r="165" spans="1:35" s="47" customForma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</row>
    <row r="166" spans="1:35" s="47" customForma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</row>
    <row r="167" spans="1:35" s="47" customForma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</row>
    <row r="168" spans="1:35" s="47" customForma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</row>
    <row r="169" spans="1:35" s="47" customForma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</row>
    <row r="170" spans="1:35" s="47" customForma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</row>
    <row r="171" spans="1:35" s="47" customForma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</row>
    <row r="172" spans="1:35" s="47" customForma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</row>
    <row r="173" spans="1:35" s="47" customForma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</row>
    <row r="174" spans="1:35" s="47" customForma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</row>
    <row r="175" spans="1:35" s="47" customForma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</row>
    <row r="176" spans="1:35" s="47" customForma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</row>
    <row r="177" spans="1:35" s="47" customForma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</row>
    <row r="178" spans="1:35" s="47" customForma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</row>
    <row r="179" spans="1:35" s="47" customForma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</row>
    <row r="180" spans="1:35" s="47" customForma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</row>
    <row r="181" spans="1:35" s="47" customForma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</row>
    <row r="182" spans="1:35" s="47" customForma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</row>
    <row r="183" spans="1:35" s="47" customForma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</row>
    <row r="184" spans="1:35" s="47" customForma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</row>
    <row r="185" spans="1:35" s="47" customForma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</row>
    <row r="186" spans="1:35" s="47" customForma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</row>
    <row r="187" spans="1:35" s="47" customForma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</row>
    <row r="188" spans="1:35" s="47" customForma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</row>
    <row r="189" spans="1:35" s="47" customForma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</row>
    <row r="190" spans="1:35" s="47" customForma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</row>
    <row r="191" spans="1:35" s="47" customForma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</row>
    <row r="192" spans="1:35" s="47" customForma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</row>
    <row r="193" spans="1:35" s="47" customForma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</row>
    <row r="194" spans="1:35" s="47" customForma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</row>
    <row r="195" spans="1:35" s="47" customForma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</row>
    <row r="196" spans="1:35" s="47" customForma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</row>
    <row r="197" spans="1:35" s="47" customForma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</row>
    <row r="198" spans="1:35" s="47" customForma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</row>
    <row r="199" spans="1:35" s="47" customForma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</row>
    <row r="200" spans="1:35" s="47" customForma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</row>
    <row r="201" spans="1:35" s="47" customForma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</row>
    <row r="202" spans="1:35" s="47" customForma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</row>
    <row r="203" spans="1:35" s="47" customForma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</row>
    <row r="204" spans="1:35" s="47" customForma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</row>
    <row r="205" spans="1:35" s="47" customForma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</row>
    <row r="206" spans="1:35" s="47" customForma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</row>
    <row r="207" spans="1:35" s="47" customForma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</row>
    <row r="208" spans="1:35" s="47" customForma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</row>
    <row r="209" spans="1:35" s="47" customForma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</row>
    <row r="210" spans="1:35" s="47" customForma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</row>
    <row r="211" spans="1:35" s="47" customForma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</row>
    <row r="212" spans="1:35" s="47" customForma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</row>
    <row r="213" spans="1:35" s="47" customForma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</row>
    <row r="214" spans="1:35" s="47" customForma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</row>
    <row r="215" spans="1:35" s="47" customForma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</row>
    <row r="216" spans="1:35" s="47" customForma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</row>
    <row r="217" spans="1:35" s="47" customForma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</row>
    <row r="218" spans="1:35" s="47" customForma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</row>
    <row r="219" spans="1:35" s="47" customForma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</row>
    <row r="220" spans="1:35" s="47" customForma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</row>
    <row r="221" spans="1:35" s="47" customForma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</row>
    <row r="222" spans="1:35" s="47" customForma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</row>
    <row r="223" spans="1:35" s="47" customForma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</row>
    <row r="224" spans="1:35" s="47" customForma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</row>
    <row r="225" spans="1:35" s="47" customForma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</row>
    <row r="226" spans="1:35" s="47" customForma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</row>
    <row r="227" spans="1:35" s="47" customForma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</row>
    <row r="228" spans="1:35" s="47" customForma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</row>
    <row r="229" spans="1:35" s="47" customForma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</row>
    <row r="230" spans="1:35" s="47" customForma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</row>
    <row r="231" spans="1:35" s="47" customForma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</row>
    <row r="232" spans="1:35" s="47" customForma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</row>
    <row r="233" spans="1:35" s="47" customForma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</row>
    <row r="234" spans="1:35" s="47" customForma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</row>
    <row r="235" spans="1:35" s="47" customForma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</row>
    <row r="236" spans="1:35" s="47" customForma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</row>
    <row r="237" spans="1:35" s="47" customForma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</row>
    <row r="238" spans="1:35" s="47" customForma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</row>
    <row r="239" spans="1:35" s="47" customForma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</row>
    <row r="240" spans="1:35" s="47" customForma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</row>
    <row r="241" spans="1:35" s="47" customForma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</row>
    <row r="242" spans="1:35" s="47" customForma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</row>
    <row r="243" spans="1:35" s="47" customForma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</row>
    <row r="244" spans="1:35" s="47" customForma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</row>
    <row r="245" spans="1:35" s="47" customForma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</row>
    <row r="246" spans="1:35" s="47" customForma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</row>
    <row r="247" spans="1:35" s="47" customForma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</row>
    <row r="248" spans="1:35" s="47" customForma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</row>
    <row r="249" spans="1:35" s="47" customForma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</row>
    <row r="250" spans="1:35" s="47" customForma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</row>
    <row r="251" spans="1:35" s="47" customForma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</row>
    <row r="252" spans="1:35" s="47" customForma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</row>
    <row r="253" spans="1:35" s="47" customForma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</row>
    <row r="254" spans="1:35" s="47" customForma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</row>
    <row r="255" spans="1:35" s="47" customForma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</row>
    <row r="256" spans="1:35" s="47" customForma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</row>
    <row r="257" spans="1:35" s="47" customForma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</row>
    <row r="258" spans="1:35" s="47" customForma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</row>
    <row r="259" spans="1:35" s="47" customForma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</row>
    <row r="260" spans="1:35" s="47" customForma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</row>
    <row r="261" spans="1:35" s="47" customForma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</row>
    <row r="262" spans="1:35" s="47" customForma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</row>
    <row r="263" spans="1:35" s="47" customForma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</row>
    <row r="264" spans="1:35" s="47" customForma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</row>
    <row r="265" spans="1:35" s="47" customForma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</row>
    <row r="266" spans="1:35" s="47" customForma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</row>
    <row r="267" spans="1:35" s="47" customForma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</row>
    <row r="268" spans="1:35" s="47" customForma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</row>
    <row r="269" spans="1:35" s="47" customFormat="1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</row>
    <row r="270" spans="1:35" s="47" customForma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</row>
    <row r="271" spans="1:35" s="47" customForma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</row>
    <row r="272" spans="1:35" s="47" customForma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</row>
    <row r="273" spans="1:35" s="47" customForma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</row>
    <row r="274" spans="1:35" s="47" customForma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</row>
    <row r="275" spans="1:35" s="47" customForma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</row>
    <row r="276" spans="1:35" s="47" customForma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</row>
    <row r="277" spans="1:35" s="47" customForma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</row>
    <row r="278" spans="1:35" s="47" customForma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</row>
    <row r="279" spans="1:35" s="47" customForma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</row>
    <row r="280" spans="1:35" s="47" customForma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</row>
    <row r="281" spans="1:35" s="47" customForma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</row>
    <row r="282" spans="1:35" s="47" customFormat="1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</row>
    <row r="283" spans="1:35" s="47" customFormat="1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</row>
    <row r="284" spans="1:35" s="47" customFormat="1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</row>
    <row r="285" spans="1:35" s="47" customFormat="1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</row>
    <row r="286" spans="1:35" s="47" customFormat="1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</row>
    <row r="287" spans="1:35" s="47" customFormat="1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</row>
    <row r="288" spans="1:35" s="47" customFormat="1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</row>
    <row r="289" spans="1:35" s="47" customFormat="1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</row>
    <row r="290" spans="1:35" s="47" customFormat="1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</row>
    <row r="291" spans="1:35" s="47" customFormat="1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</row>
    <row r="292" spans="1:35" s="47" customFormat="1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</row>
    <row r="293" spans="1:35" s="47" customFormat="1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</row>
    <row r="294" spans="1:35" s="47" customFormat="1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</row>
    <row r="295" spans="1:35" s="47" customFormat="1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</row>
    <row r="296" spans="1:35" s="47" customFormat="1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</row>
    <row r="297" spans="1:35" s="47" customFormat="1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</row>
    <row r="298" spans="1:35" s="47" customFormat="1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</row>
    <row r="299" spans="1:35" s="47" customFormat="1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</row>
    <row r="300" spans="1:35" s="47" customFormat="1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</row>
    <row r="301" spans="1:35" s="47" customFormat="1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</row>
    <row r="302" spans="1:35" s="47" customFormat="1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</row>
    <row r="303" spans="1:35" s="47" customFormat="1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</row>
    <row r="304" spans="1:35" s="47" customFormat="1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</row>
    <row r="305" spans="1:35" s="47" customFormat="1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</row>
    <row r="306" spans="1:35" s="47" customFormat="1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</row>
    <row r="307" spans="1:35" s="47" customFormat="1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</row>
    <row r="308" spans="1:35" s="47" customFormat="1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</row>
    <row r="309" spans="1:35" s="47" customFormat="1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</row>
    <row r="310" spans="1:35" s="47" customFormat="1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</row>
    <row r="311" spans="1:35" s="47" customFormat="1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</row>
    <row r="312" spans="1:35" s="47" customFormat="1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</row>
    <row r="313" spans="1:35" s="47" customFormat="1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</row>
    <row r="314" spans="1:35" s="47" customFormat="1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</row>
    <row r="315" spans="1:35" s="47" customFormat="1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</row>
    <row r="316" spans="1:35" s="47" customFormat="1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</row>
    <row r="317" spans="1:35" s="47" customFormat="1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</row>
    <row r="318" spans="1:35" s="47" customFormat="1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</row>
    <row r="319" spans="1:35" s="47" customFormat="1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</row>
    <row r="320" spans="1:35" s="47" customFormat="1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</row>
    <row r="321" spans="1:35" s="47" customFormat="1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</row>
    <row r="322" spans="1:35" s="47" customFormat="1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</row>
    <row r="323" spans="1:35" s="47" customFormat="1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</row>
    <row r="324" spans="1:35" s="47" customFormat="1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</row>
    <row r="325" spans="1:35" s="47" customFormat="1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</row>
    <row r="326" spans="1:35" s="47" customFormat="1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</row>
    <row r="327" spans="1:35" s="47" customFormat="1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</row>
    <row r="328" spans="1:35" s="47" customFormat="1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</row>
    <row r="329" spans="1:35" s="47" customFormat="1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</row>
    <row r="330" spans="1:35" s="47" customFormat="1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</row>
    <row r="331" spans="1:35" s="47" customFormat="1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</row>
    <row r="332" spans="1:35" s="47" customFormat="1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</row>
    <row r="333" spans="1:35" s="47" customFormat="1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</row>
    <row r="334" spans="1:35" s="47" customFormat="1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</row>
    <row r="335" spans="1:35" s="47" customFormat="1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</row>
    <row r="336" spans="1:35" s="47" customFormat="1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</row>
    <row r="337" spans="1:35" s="47" customFormat="1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</row>
    <row r="338" spans="1:35" s="47" customFormat="1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</row>
    <row r="339" spans="1:35" s="47" customFormat="1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</row>
    <row r="340" spans="1:35" s="47" customFormat="1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</row>
    <row r="341" spans="1:35" s="47" customFormat="1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</row>
    <row r="342" spans="1:35" s="47" customFormat="1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</row>
    <row r="343" spans="1:35" s="47" customFormat="1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</row>
    <row r="344" spans="1:35" s="47" customFormat="1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</row>
    <row r="345" spans="1:35" s="47" customFormat="1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</row>
    <row r="346" spans="1:35" s="47" customFormat="1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</row>
    <row r="347" spans="1:35" s="47" customFormat="1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</row>
    <row r="348" spans="1:35" s="47" customFormat="1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</row>
    <row r="349" spans="1:35" s="47" customFormat="1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</row>
    <row r="350" spans="1:35" s="47" customFormat="1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</row>
    <row r="351" spans="1:35" s="47" customFormat="1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</row>
    <row r="352" spans="1:35" s="47" customFormat="1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</row>
    <row r="353" spans="1:35" s="47" customFormat="1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</row>
    <row r="354" spans="1:35" s="47" customFormat="1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</row>
    <row r="355" spans="1:35" s="47" customFormat="1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</row>
    <row r="356" spans="1:35" s="47" customFormat="1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</row>
    <row r="357" spans="1:35" s="47" customFormat="1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</row>
    <row r="358" spans="1:35" s="47" customFormat="1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</row>
    <row r="359" spans="1:35" s="47" customFormat="1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</row>
    <row r="360" spans="1:35" s="47" customFormat="1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</row>
    <row r="361" spans="1:35" s="47" customFormat="1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</row>
    <row r="362" spans="1:35" s="47" customFormat="1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</row>
    <row r="363" spans="1:35" s="47" customFormat="1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</row>
    <row r="364" spans="1:35" s="47" customFormat="1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</row>
    <row r="365" spans="1:35" s="47" customFormat="1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</row>
    <row r="366" spans="1:35" s="47" customFormat="1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</row>
    <row r="367" spans="1:35" s="47" customFormat="1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</row>
    <row r="368" spans="1:35" s="47" customFormat="1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</row>
    <row r="369" spans="1:35" s="47" customFormat="1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</row>
    <row r="370" spans="1:35" s="47" customFormat="1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</row>
    <row r="371" spans="1:35" s="47" customFormat="1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</row>
    <row r="372" spans="1:35" s="47" customFormat="1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</row>
    <row r="373" spans="1:35" s="47" customFormat="1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</row>
    <row r="374" spans="1:35" s="47" customFormat="1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</row>
    <row r="375" spans="1:35" s="47" customFormat="1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</row>
    <row r="376" spans="1:35" s="47" customFormat="1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</row>
    <row r="377" spans="1:35" s="47" customFormat="1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</row>
    <row r="378" spans="1:35" s="47" customFormat="1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</row>
    <row r="379" spans="1:35" s="47" customFormat="1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</row>
    <row r="380" spans="1:35" s="47" customFormat="1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</row>
    <row r="381" spans="1:35" s="47" customFormat="1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</row>
    <row r="382" spans="1:35" s="47" customFormat="1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</row>
    <row r="383" spans="1:35" s="47" customFormat="1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</row>
    <row r="384" spans="1:35" s="47" customFormat="1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</row>
    <row r="385" spans="1:35" s="47" customFormat="1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</row>
    <row r="386" spans="1:35" s="47" customFormat="1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</row>
    <row r="387" spans="1:35" s="47" customFormat="1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</row>
    <row r="388" spans="1:35" s="47" customFormat="1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</row>
    <row r="389" spans="1:35" s="47" customFormat="1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</row>
    <row r="390" spans="1:35" s="47" customFormat="1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</row>
    <row r="391" spans="1:35" s="47" customFormat="1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</row>
    <row r="392" spans="1:35" s="47" customFormat="1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</row>
    <row r="393" spans="1:35" s="47" customFormat="1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</row>
    <row r="394" spans="1:35" s="47" customFormat="1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</row>
    <row r="395" spans="1:35" s="47" customFormat="1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</row>
    <row r="396" spans="1:35" s="47" customFormat="1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</row>
    <row r="397" spans="1:35" s="47" customFormat="1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</row>
    <row r="398" spans="1:35" s="47" customFormat="1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</row>
    <row r="399" spans="1:35" s="47" customFormat="1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</row>
    <row r="400" spans="1:35" s="47" customFormat="1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</row>
    <row r="401" spans="1:35" s="47" customFormat="1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</row>
    <row r="402" spans="1:35" s="47" customFormat="1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</row>
    <row r="403" spans="1:35" s="47" customFormat="1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</row>
    <row r="404" spans="1:35" s="47" customFormat="1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</row>
    <row r="405" spans="1:35" s="47" customFormat="1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</row>
    <row r="406" spans="1:35" s="47" customFormat="1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</row>
    <row r="407" spans="1:35" s="47" customFormat="1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</row>
    <row r="408" spans="1:35" s="47" customFormat="1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</row>
    <row r="409" spans="1:35" s="47" customFormat="1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</row>
    <row r="410" spans="1:35" s="47" customFormat="1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</row>
    <row r="411" spans="1:35" s="47" customFormat="1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</row>
    <row r="412" spans="1:35" s="47" customFormat="1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</row>
    <row r="413" spans="1:35" s="47" customFormat="1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</row>
    <row r="414" spans="1:35" s="47" customFormat="1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</row>
    <row r="415" spans="1:35" s="47" customFormat="1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</row>
    <row r="416" spans="1:35" s="47" customFormat="1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</row>
    <row r="417" spans="1:35" s="47" customFormat="1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</row>
    <row r="418" spans="1:35" s="47" customFormat="1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</row>
    <row r="419" spans="1:35" s="47" customFormat="1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</row>
    <row r="420" spans="1:35" s="47" customFormat="1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</row>
    <row r="421" spans="1:35" s="47" customFormat="1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</row>
    <row r="422" spans="1:35" s="47" customFormat="1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</row>
    <row r="423" spans="1:35" s="47" customFormat="1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</row>
    <row r="424" spans="1:35" s="47" customFormat="1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</row>
    <row r="425" spans="1:35" s="47" customFormat="1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</row>
    <row r="426" spans="1:35" s="47" customFormat="1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</row>
    <row r="427" spans="1:35" s="47" customFormat="1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</row>
    <row r="428" spans="1:35" s="47" customFormat="1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</row>
    <row r="429" spans="1:35" s="47" customFormat="1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</row>
    <row r="430" spans="1:35" s="47" customFormat="1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</row>
    <row r="431" spans="1:35" s="47" customFormat="1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</row>
    <row r="432" spans="1:35" s="47" customFormat="1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</row>
    <row r="433" spans="1:35" s="47" customFormat="1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</row>
    <row r="434" spans="1:35" s="47" customFormat="1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</row>
    <row r="435" spans="1:35" s="47" customFormat="1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</row>
    <row r="436" spans="1:35" s="47" customFormat="1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</row>
    <row r="437" spans="1:35" s="47" customFormat="1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</row>
    <row r="438" spans="1:35" s="47" customFormat="1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</row>
    <row r="439" spans="1:35" s="47" customFormat="1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</row>
    <row r="440" spans="1:35" s="47" customFormat="1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</row>
    <row r="441" spans="1:35" s="47" customFormat="1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</row>
    <row r="442" spans="1:35" s="47" customFormat="1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</row>
    <row r="443" spans="1:35" s="47" customFormat="1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</row>
    <row r="444" spans="1:35" s="47" customFormat="1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</row>
    <row r="445" spans="1:35" s="47" customFormat="1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</row>
    <row r="446" spans="1:35" s="47" customFormat="1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</row>
    <row r="447" spans="1:35" s="47" customFormat="1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</row>
    <row r="448" spans="1:35" s="47" customFormat="1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</row>
    <row r="449" spans="1:35" s="47" customFormat="1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</row>
    <row r="450" spans="1:35" s="47" customFormat="1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</row>
    <row r="451" spans="1:35" s="47" customFormat="1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</row>
    <row r="452" spans="1:35" s="47" customFormat="1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</row>
    <row r="453" spans="1:35" s="47" customFormat="1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</row>
    <row r="454" spans="1:35" s="47" customFormat="1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</row>
    <row r="455" spans="1:35" s="47" customFormat="1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</row>
    <row r="456" spans="1:35" s="47" customFormat="1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</row>
    <row r="457" spans="1:35" s="47" customFormat="1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</row>
    <row r="458" spans="1:35" s="47" customFormat="1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</row>
    <row r="459" spans="1:35" s="47" customFormat="1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</row>
    <row r="460" spans="1:35" s="47" customFormat="1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</row>
    <row r="461" spans="1:35" s="47" customFormat="1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</row>
    <row r="462" spans="1:35" s="47" customFormat="1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</row>
    <row r="463" spans="1:35" s="47" customFormat="1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</row>
    <row r="464" spans="1:35" s="47" customFormat="1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</row>
    <row r="465" spans="1:35" s="47" customFormat="1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</row>
    <row r="466" spans="1:35" s="47" customFormat="1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</row>
    <row r="467" spans="1:35" s="47" customFormat="1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</row>
    <row r="468" spans="1:35" s="47" customFormat="1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</row>
    <row r="469" spans="1:35" s="47" customFormat="1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</row>
    <row r="470" spans="1:35" s="47" customFormat="1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</row>
    <row r="471" spans="1:35" s="47" customFormat="1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</row>
    <row r="472" spans="1:35" s="47" customFormat="1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</row>
    <row r="473" spans="1:35" s="47" customFormat="1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</row>
    <row r="474" spans="1:35" s="47" customFormat="1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</row>
    <row r="475" spans="1:35" s="47" customForma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</row>
    <row r="476" spans="1:35" s="47" customFormat="1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</row>
    <row r="477" spans="1:35" s="47" customFormat="1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</row>
    <row r="478" spans="1:35" s="47" customFormat="1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</row>
    <row r="479" spans="1:35" s="47" customForma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</row>
    <row r="480" spans="1:35" s="47" customFormat="1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</row>
    <row r="481" spans="1:35" s="47" customFormat="1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</row>
    <row r="482" spans="1:35" s="47" customFormat="1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</row>
    <row r="483" spans="1:35" s="47" customFormat="1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</row>
    <row r="484" spans="1:35" s="47" customFormat="1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</row>
    <row r="485" spans="1:35" s="47" customFormat="1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</row>
    <row r="486" spans="1:35" s="47" customFormat="1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</row>
    <row r="487" spans="1:35" s="47" customFormat="1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</row>
    <row r="488" spans="1:35" s="47" customFormat="1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</row>
    <row r="489" spans="1:35" s="47" customFormat="1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</row>
    <row r="490" spans="1:35" s="47" customFormat="1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</row>
    <row r="491" spans="1:35" s="47" customFormat="1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</row>
    <row r="492" spans="1:35" s="47" customFormat="1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</row>
    <row r="493" spans="1:35" s="47" customFormat="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</row>
    <row r="494" spans="1:35" s="47" customFormat="1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</row>
    <row r="495" spans="1:35" s="47" customFormat="1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</row>
    <row r="496" spans="1:35" s="47" customFormat="1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</row>
    <row r="497" spans="1:35" s="47" customFormat="1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</row>
    <row r="498" spans="1:35" s="47" customFormat="1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</row>
    <row r="499" spans="1:35" s="47" customFormat="1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</row>
    <row r="500" spans="1:35" s="47" customFormat="1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</row>
    <row r="501" spans="1:35" s="47" customFormat="1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</row>
    <row r="502" spans="1:35" s="47" customFormat="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</row>
    <row r="503" spans="1:35" s="47" customFormat="1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</row>
    <row r="504" spans="1:35" s="47" customFormat="1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</row>
    <row r="505" spans="1:35" s="47" customFormat="1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</row>
    <row r="506" spans="1:35" s="47" customFormat="1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</row>
    <row r="507" spans="1:35" s="47" customFormat="1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</row>
    <row r="508" spans="1:35" s="47" customFormat="1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</row>
    <row r="509" spans="1:35" s="47" customFormat="1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</row>
    <row r="510" spans="1:35" s="47" customFormat="1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</row>
    <row r="511" spans="1:35" s="47" customFormat="1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</row>
    <row r="512" spans="1:35" s="47" customFormat="1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</row>
    <row r="513" spans="1:35" s="47" customFormat="1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</row>
    <row r="514" spans="1:35" s="47" customFormat="1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</row>
    <row r="515" spans="1:35" s="47" customFormat="1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</row>
    <row r="516" spans="1:35" s="47" customFormat="1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</row>
    <row r="517" spans="1:35" s="47" customFormat="1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</row>
    <row r="518" spans="1:35" s="47" customFormat="1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</row>
    <row r="519" spans="1:35" s="47" customFormat="1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</row>
    <row r="520" spans="1:35" s="47" customFormat="1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</row>
    <row r="521" spans="1:35" s="47" customFormat="1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</row>
    <row r="522" spans="1:35" s="47" customFormat="1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</row>
    <row r="523" spans="1:35" s="47" customFormat="1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</row>
    <row r="524" spans="1:35" s="47" customFormat="1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</row>
    <row r="525" spans="1:35" s="47" customFormat="1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</row>
    <row r="526" spans="1:35" s="47" customFormat="1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</row>
    <row r="527" spans="1:35" s="47" customFormat="1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</row>
    <row r="528" spans="1:35" s="47" customFormat="1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</row>
    <row r="529" spans="1:35" s="47" customFormat="1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</row>
    <row r="530" spans="1:35" s="47" customFormat="1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</row>
    <row r="531" spans="1:35" s="47" customForma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</row>
    <row r="532" spans="1:35" s="47" customFormat="1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</row>
    <row r="533" spans="1:35" s="47" customFormat="1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</row>
    <row r="534" spans="1:35" s="47" customFormat="1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</row>
    <row r="535" spans="1:35" s="47" customForma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</row>
    <row r="536" spans="1:35" s="47" customFormat="1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</row>
    <row r="537" spans="1:35" s="47" customFormat="1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</row>
    <row r="538" spans="1:35" s="47" customFormat="1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</row>
    <row r="539" spans="1:35" s="47" customFormat="1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</row>
    <row r="540" spans="1:35" s="47" customFormat="1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</row>
    <row r="541" spans="1:35" s="47" customFormat="1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</row>
    <row r="542" spans="1:35" s="47" customFormat="1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</row>
    <row r="543" spans="1:35" s="47" customFormat="1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</row>
    <row r="544" spans="1:35" s="47" customFormat="1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</row>
    <row r="545" spans="1:35" s="47" customFormat="1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</row>
    <row r="546" spans="1:35" s="47" customFormat="1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</row>
    <row r="547" spans="1:35" s="47" customFormat="1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</row>
    <row r="548" spans="1:35" s="47" customFormat="1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</row>
    <row r="549" spans="1:35" s="47" customFormat="1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</row>
    <row r="550" spans="1:35" s="47" customFormat="1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</row>
    <row r="551" spans="1:35" s="47" customFormat="1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</row>
    <row r="552" spans="1:35" s="47" customFormat="1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</row>
    <row r="553" spans="1:35" s="47" customFormat="1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</row>
    <row r="554" spans="1:35" s="47" customFormat="1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</row>
    <row r="555" spans="1:35" s="47" customFormat="1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</row>
    <row r="556" spans="1:35" s="47" customFormat="1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</row>
    <row r="557" spans="1:35" s="47" customFormat="1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</row>
    <row r="558" spans="1:35" s="47" customFormat="1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</row>
    <row r="559" spans="1:35" s="47" customFormat="1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</row>
    <row r="560" spans="1:35" s="47" customFormat="1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</row>
    <row r="561" spans="1:35" s="47" customFormat="1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</row>
    <row r="562" spans="1:35" s="47" customFormat="1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</row>
    <row r="563" spans="1:35" s="47" customFormat="1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</row>
    <row r="564" spans="1:35" s="47" customFormat="1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</row>
    <row r="565" spans="1:35" s="47" customFormat="1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</row>
    <row r="566" spans="1:35" s="47" customFormat="1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</row>
    <row r="567" spans="1:35" s="47" customFormat="1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</row>
    <row r="568" spans="1:35" s="47" customFormat="1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</row>
    <row r="569" spans="1:35" s="47" customFormat="1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</row>
    <row r="570" spans="1:35" s="47" customFormat="1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</row>
    <row r="571" spans="1:35" s="47" customFormat="1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</row>
    <row r="572" spans="1:35" s="47" customFormat="1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</row>
    <row r="573" spans="1:35" s="47" customFormat="1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</row>
    <row r="574" spans="1:35" s="47" customFormat="1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</row>
    <row r="575" spans="1:35" s="47" customFormat="1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</row>
    <row r="576" spans="1:35" s="47" customFormat="1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</row>
    <row r="577" spans="1:35" s="47" customFormat="1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</row>
    <row r="578" spans="1:35" s="47" customFormat="1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</row>
    <row r="579" spans="1:35" s="47" customFormat="1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</row>
    <row r="580" spans="1:35" s="47" customFormat="1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</row>
    <row r="581" spans="1:35" s="47" customFormat="1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</row>
    <row r="582" spans="1:35" s="47" customFormat="1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</row>
    <row r="583" spans="1:35" s="47" customFormat="1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</row>
    <row r="584" spans="1:35" s="47" customFormat="1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</row>
    <row r="585" spans="1:35" s="47" customFormat="1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</row>
    <row r="586" spans="1:35" s="47" customFormat="1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</row>
    <row r="587" spans="1:35" s="47" customFormat="1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</row>
    <row r="588" spans="1:35" s="47" customFormat="1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</row>
    <row r="589" spans="1:35" s="47" customFormat="1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</row>
    <row r="590" spans="1:35" s="47" customFormat="1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</row>
    <row r="591" spans="1:35" s="47" customFormat="1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</row>
    <row r="592" spans="1:35" s="47" customFormat="1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</row>
    <row r="593" spans="1:35" s="47" customFormat="1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</row>
    <row r="594" spans="1:35" s="47" customFormat="1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</row>
    <row r="595" spans="1:35" s="47" customFormat="1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</row>
    <row r="596" spans="1:35" s="47" customFormat="1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</row>
    <row r="597" spans="1:35" s="47" customFormat="1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</row>
    <row r="598" spans="1:35" s="47" customFormat="1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</row>
    <row r="599" spans="1:35" s="47" customFormat="1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</row>
    <row r="600" spans="1:35" s="47" customFormat="1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</row>
    <row r="601" spans="1:35" s="47" customFormat="1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</row>
    <row r="602" spans="1:35" s="47" customFormat="1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</row>
    <row r="603" spans="1:35" s="47" customFormat="1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</row>
    <row r="604" spans="1:35" s="47" customFormat="1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</row>
    <row r="605" spans="1:35" s="47" customFormat="1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</row>
    <row r="606" spans="1:35" s="47" customFormat="1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</row>
    <row r="607" spans="1:35" s="47" customFormat="1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</row>
    <row r="608" spans="1:35" s="47" customFormat="1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</row>
    <row r="609" spans="1:35" s="47" customFormat="1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</row>
    <row r="610" spans="1:35" s="47" customFormat="1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</row>
    <row r="611" spans="1:35" s="47" customFormat="1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</row>
    <row r="612" spans="1:35" s="47" customFormat="1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</row>
    <row r="613" spans="1:35" s="47" customFormat="1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</row>
    <row r="614" spans="1:35" s="47" customFormat="1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</row>
    <row r="615" spans="1:35" s="47" customFormat="1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</row>
    <row r="616" spans="1:35" s="47" customFormat="1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</row>
    <row r="617" spans="1:35" s="47" customFormat="1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</row>
    <row r="618" spans="1:35" s="47" customFormat="1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</row>
    <row r="619" spans="1:35" s="47" customFormat="1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</row>
    <row r="620" spans="1:35" s="47" customFormat="1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</row>
    <row r="621" spans="1:35" s="47" customFormat="1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</row>
    <row r="622" spans="1:35" s="47" customFormat="1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</row>
    <row r="623" spans="1:35" s="47" customFormat="1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</row>
    <row r="624" spans="1:35" s="47" customFormat="1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</row>
    <row r="625" spans="1:35" s="47" customFormat="1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</row>
  </sheetData>
  <sortState xmlns:xlrd2="http://schemas.microsoft.com/office/spreadsheetml/2017/richdata2" ref="A2:Q656">
    <sortCondition ref="B1"/>
  </sortState>
  <mergeCells count="29">
    <mergeCell ref="P4:P5"/>
    <mergeCell ref="D1:AI1"/>
    <mergeCell ref="D2:AI2"/>
    <mergeCell ref="A1:B3"/>
    <mergeCell ref="K4:N4"/>
    <mergeCell ref="O4:O5"/>
    <mergeCell ref="B4:B5"/>
    <mergeCell ref="A4:A5"/>
    <mergeCell ref="D4:F4"/>
    <mergeCell ref="H4:I4"/>
    <mergeCell ref="J4:J5"/>
    <mergeCell ref="G4:G5"/>
    <mergeCell ref="C4:C5"/>
    <mergeCell ref="AJ1:AK1"/>
    <mergeCell ref="AJ2:AK2"/>
    <mergeCell ref="AJ3:AK3"/>
    <mergeCell ref="C3:AI3"/>
    <mergeCell ref="Z4:Z5"/>
    <mergeCell ref="U4:U5"/>
    <mergeCell ref="R4:T4"/>
    <mergeCell ref="AJ4:AK4"/>
    <mergeCell ref="AA4:AB4"/>
    <mergeCell ref="AE4:AG4"/>
    <mergeCell ref="AH4:AI4"/>
    <mergeCell ref="AD4:AD5"/>
    <mergeCell ref="AC4:AC5"/>
    <mergeCell ref="W4:Y4"/>
    <mergeCell ref="V4:V5"/>
    <mergeCell ref="Q4:Q5"/>
  </mergeCells>
  <pageMargins left="0.7" right="0.7" top="0.75" bottom="0.75" header="0.3" footer="0.3"/>
  <pageSetup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TABULACIÓN!$G$6:$G$12</xm:f>
          </x14:formula1>
          <xm:sqref>AD6:AD42</xm:sqref>
        </x14:dataValidation>
        <x14:dataValidation type="list" allowBlank="1" showInputMessage="1" showErrorMessage="1" xr:uid="{00000000-0002-0000-0100-000001000000}">
          <x14:formula1>
            <xm:f>TABULACIÓN!$B$29:$B$38</xm:f>
          </x14:formula1>
          <xm:sqref>AC6:AC42</xm:sqref>
        </x14:dataValidation>
        <x14:dataValidation type="list" allowBlank="1" showInputMessage="1" showErrorMessage="1" xr:uid="{00000000-0002-0000-0100-000002000000}">
          <x14:formula1>
            <xm:f>TABULACIÓN!$B$58:$B$62</xm:f>
          </x14:formula1>
          <xm:sqref>Q23:Q42 Q6:Q21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Q78"/>
  <sheetViews>
    <sheetView tabSelected="1" workbookViewId="0">
      <selection activeCell="D3" sqref="D3:N3"/>
    </sheetView>
  </sheetViews>
  <sheetFormatPr baseColWidth="10" defaultRowHeight="12.75" x14ac:dyDescent="0.2"/>
  <cols>
    <col min="1" max="1" width="4.85546875" style="51" customWidth="1"/>
    <col min="2" max="2" width="26.42578125" style="51" customWidth="1"/>
    <col min="3" max="3" width="17.42578125" style="51" customWidth="1"/>
    <col min="4" max="5" width="8.85546875" style="51" customWidth="1"/>
    <col min="6" max="6" width="11.42578125" style="51"/>
    <col min="7" max="7" width="18.85546875" style="51" customWidth="1"/>
    <col min="8" max="8" width="15" style="51" customWidth="1"/>
    <col min="9" max="9" width="13.140625" style="51" customWidth="1"/>
    <col min="10" max="11" width="11.42578125" style="51"/>
    <col min="12" max="12" width="22.85546875" style="51" customWidth="1"/>
    <col min="13" max="13" width="14.7109375" style="51" customWidth="1"/>
    <col min="14" max="14" width="12.42578125" style="51" customWidth="1"/>
    <col min="15" max="16384" width="11.42578125" style="51"/>
  </cols>
  <sheetData>
    <row r="1" spans="1:17" ht="19.5" customHeight="1" x14ac:dyDescent="0.2">
      <c r="A1" s="142"/>
      <c r="B1" s="143"/>
      <c r="C1" s="143"/>
      <c r="D1" s="148" t="s">
        <v>35</v>
      </c>
      <c r="E1" s="149"/>
      <c r="F1" s="149"/>
      <c r="G1" s="149"/>
      <c r="H1" s="149"/>
      <c r="I1" s="149"/>
      <c r="J1" s="149"/>
      <c r="K1" s="149"/>
      <c r="L1" s="149"/>
      <c r="M1" s="149"/>
      <c r="N1" s="150"/>
      <c r="O1" s="151" t="s">
        <v>138</v>
      </c>
      <c r="P1" s="151"/>
      <c r="Q1" s="152"/>
    </row>
    <row r="2" spans="1:17" ht="22.5" customHeight="1" x14ac:dyDescent="0.2">
      <c r="A2" s="144"/>
      <c r="B2" s="145"/>
      <c r="C2" s="145"/>
      <c r="D2" s="153" t="s">
        <v>50</v>
      </c>
      <c r="E2" s="154"/>
      <c r="F2" s="154"/>
      <c r="G2" s="154"/>
      <c r="H2" s="154"/>
      <c r="I2" s="154"/>
      <c r="J2" s="154"/>
      <c r="K2" s="154"/>
      <c r="L2" s="154"/>
      <c r="M2" s="154"/>
      <c r="N2" s="155"/>
      <c r="O2" s="156" t="s">
        <v>139</v>
      </c>
      <c r="P2" s="156"/>
      <c r="Q2" s="157"/>
    </row>
    <row r="3" spans="1:17" ht="21" customHeight="1" thickBot="1" x14ac:dyDescent="0.25">
      <c r="A3" s="146"/>
      <c r="B3" s="147"/>
      <c r="C3" s="147"/>
      <c r="D3" s="158" t="s">
        <v>37</v>
      </c>
      <c r="E3" s="159"/>
      <c r="F3" s="159"/>
      <c r="G3" s="159"/>
      <c r="H3" s="159"/>
      <c r="I3" s="159"/>
      <c r="J3" s="159"/>
      <c r="K3" s="159"/>
      <c r="L3" s="159"/>
      <c r="M3" s="159"/>
      <c r="N3" s="160"/>
      <c r="O3" s="161" t="s">
        <v>140</v>
      </c>
      <c r="P3" s="161"/>
      <c r="Q3" s="162"/>
    </row>
    <row r="4" spans="1:17" ht="13.5" thickBot="1" x14ac:dyDescent="0.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4"/>
    </row>
    <row r="5" spans="1:17" ht="33" customHeight="1" thickBot="1" x14ac:dyDescent="0.25">
      <c r="A5" s="52"/>
      <c r="B5" s="55" t="s">
        <v>51</v>
      </c>
      <c r="C5" s="56" t="s">
        <v>52</v>
      </c>
      <c r="D5" s="57" t="s">
        <v>53</v>
      </c>
      <c r="E5" s="58"/>
      <c r="F5" s="53"/>
      <c r="G5" s="59" t="s">
        <v>54</v>
      </c>
      <c r="H5" s="60" t="s">
        <v>52</v>
      </c>
      <c r="I5" s="61" t="s">
        <v>53</v>
      </c>
      <c r="J5" s="53"/>
      <c r="K5" s="53"/>
      <c r="L5" s="62" t="s">
        <v>55</v>
      </c>
      <c r="M5" s="60" t="s">
        <v>52</v>
      </c>
      <c r="N5" s="61" t="s">
        <v>53</v>
      </c>
      <c r="O5" s="53"/>
      <c r="P5" s="53"/>
      <c r="Q5" s="54"/>
    </row>
    <row r="6" spans="1:17" x14ac:dyDescent="0.2">
      <c r="A6" s="52"/>
      <c r="B6" s="63" t="s">
        <v>56</v>
      </c>
      <c r="C6" s="64">
        <f>COUNTA(DATOS!I6:I42)</f>
        <v>23</v>
      </c>
      <c r="D6" s="65">
        <f>+(C6)/$C$8</f>
        <v>0.65714285714285714</v>
      </c>
      <c r="E6" s="66"/>
      <c r="F6" s="53"/>
      <c r="G6" s="63" t="s">
        <v>57</v>
      </c>
      <c r="H6" s="64">
        <f>COUNTIF(DATOS!$AD$6:$AD$42,TABULACIÓN!G6)</f>
        <v>16</v>
      </c>
      <c r="I6" s="67">
        <f>H6/$H$13</f>
        <v>0.45714285714285713</v>
      </c>
      <c r="J6" s="53"/>
      <c r="K6" s="53"/>
      <c r="L6" s="68" t="s">
        <v>58</v>
      </c>
      <c r="M6" s="69">
        <f>((COUNTIF(DATOS!G6:G42,"18"))+(COUNTIF(DATOS!G6:G42,"19"))+(COUNTIF(DATOS!G6:G42,"20"))+(COUNTIF(DATOS!G6:G42,"21"))+(COUNTIF(DATOS!G6:G42,"22"))+(COUNTIF(DATOS!G6:G42,"23"))+(COUNTIF(DATOS!G6:G42,"24"))+(COUNTIF(DATOS!G6:G42,"25")))</f>
        <v>4</v>
      </c>
      <c r="N6" s="70">
        <f>M6/$M$12</f>
        <v>0.11764705882352941</v>
      </c>
      <c r="O6" s="53"/>
      <c r="P6" s="53"/>
      <c r="Q6" s="54"/>
    </row>
    <row r="7" spans="1:17" x14ac:dyDescent="0.2">
      <c r="A7" s="52"/>
      <c r="B7" s="71" t="s">
        <v>59</v>
      </c>
      <c r="C7" s="72">
        <f>COUNTA(DATOS!H6:H42)</f>
        <v>12</v>
      </c>
      <c r="D7" s="73">
        <f>+(C7)/$C$8</f>
        <v>0.34285714285714286</v>
      </c>
      <c r="E7" s="66"/>
      <c r="F7" s="53"/>
      <c r="G7" s="71" t="s">
        <v>60</v>
      </c>
      <c r="H7" s="72">
        <f>COUNTIF(DATOS!$AD$6:$AD$42,TABULACIÓN!G7)</f>
        <v>11</v>
      </c>
      <c r="I7" s="74">
        <f t="shared" ref="I7:I12" si="0">H7/$H$13</f>
        <v>0.31428571428571428</v>
      </c>
      <c r="J7" s="53"/>
      <c r="K7" s="53"/>
      <c r="L7" s="71" t="s">
        <v>61</v>
      </c>
      <c r="M7" s="69">
        <f>(COUNTIF(DATOS!G6:G43,"26"))+(COUNTIF(DATOS!G6:G43,"27"))+(COUNTIF(DATOS!G6:G43,"28"))+(COUNTIF(DATOS!G6:G43,"29"))+(COUNTIF(DATOS!G6:G43,"30"))+(COUNTIF(DATOS!G6:G43,"31"))+(COUNTIF(DATOS!G6:G43,"32"))+(COUNTIF(DATOS!G6:G43,"33")+(COUNTIF(DATOS!G6:G43,"34")+(COUNTIF(DATOS!G6:G43,"35"))))</f>
        <v>7</v>
      </c>
      <c r="N7" s="70">
        <f t="shared" ref="N7:N11" si="1">M7/$M$12</f>
        <v>0.20588235294117646</v>
      </c>
      <c r="O7" s="53"/>
      <c r="P7" s="53"/>
      <c r="Q7" s="54"/>
    </row>
    <row r="8" spans="1:17" ht="13.5" thickBot="1" x14ac:dyDescent="0.25">
      <c r="A8" s="52"/>
      <c r="B8" s="75" t="s">
        <v>62</v>
      </c>
      <c r="C8" s="76">
        <f>C6+C7</f>
        <v>35</v>
      </c>
      <c r="D8" s="77">
        <f>D6+D7</f>
        <v>1</v>
      </c>
      <c r="E8" s="78"/>
      <c r="F8" s="53"/>
      <c r="G8" s="71" t="s">
        <v>63</v>
      </c>
      <c r="H8" s="72">
        <f>COUNTIF(DATOS!$AD$6:$AD$42,TABULACIÓN!G8)</f>
        <v>7</v>
      </c>
      <c r="I8" s="74">
        <f t="shared" si="0"/>
        <v>0.2</v>
      </c>
      <c r="J8" s="53"/>
      <c r="K8" s="53"/>
      <c r="L8" s="71" t="s">
        <v>64</v>
      </c>
      <c r="M8" s="69">
        <f>(COUNTIF(DATOS!G6:G44,"36"))+(COUNTIF(DATOS!G6:G44,"37"))+(COUNTIF(DATOS!G6:G44,"38"))+(COUNTIF(DATOS!G6:G44,"39"))+(COUNTIF(DATOS!G6:G44,"40"))+(COUNTIF(DATOS!G6:G44,"41"))+(COUNTIF(DATOS!G6:G44,"42"))+(COUNTIF(DATOS!G6:G44,"43")+(COUNTIF(DATOS!G6:G44,"44")+(COUNTIF(DATOS!G6:G44,"45"))))</f>
        <v>8</v>
      </c>
      <c r="N8" s="70">
        <f t="shared" si="1"/>
        <v>0.23529411764705882</v>
      </c>
      <c r="O8" s="53"/>
      <c r="P8" s="53"/>
      <c r="Q8" s="54"/>
    </row>
    <row r="9" spans="1:17" x14ac:dyDescent="0.2">
      <c r="A9" s="52"/>
      <c r="B9" s="53"/>
      <c r="C9" s="53"/>
      <c r="D9" s="53"/>
      <c r="E9" s="53"/>
      <c r="F9" s="53"/>
      <c r="G9" s="71" t="s">
        <v>65</v>
      </c>
      <c r="H9" s="72">
        <f>COUNTIF(DATOS!$AD$6:$AD$42,TABULACIÓN!G9)</f>
        <v>0</v>
      </c>
      <c r="I9" s="74">
        <f t="shared" si="0"/>
        <v>0</v>
      </c>
      <c r="J9" s="53"/>
      <c r="K9" s="53"/>
      <c r="L9" s="71" t="s">
        <v>66</v>
      </c>
      <c r="M9" s="69">
        <f>(COUNTIF(DATOS!G7:G45,"46"))+(COUNTIF(DATOS!G7:G45,"47"))+(COUNTIF(DATOS!G7:G45,"48"))+(COUNTIF(DATOS!G7:G45,"49"))+(COUNTIF(DATOS!G7:G45,"50"))+(COUNTIF(DATOS!G7:G45,"51"))+(COUNTIF(DATOS!G7:G45,"52"))+(COUNTIF(DATOS!G7:G45,"53")+(COUNTIF(DATOS!G7:G45,"54")+(COUNTIF(DATOS!G7:G45,"55"))))</f>
        <v>7</v>
      </c>
      <c r="N9" s="70">
        <f t="shared" si="1"/>
        <v>0.20588235294117646</v>
      </c>
      <c r="O9" s="53"/>
      <c r="P9" s="53"/>
      <c r="Q9" s="54"/>
    </row>
    <row r="10" spans="1:17" x14ac:dyDescent="0.2">
      <c r="A10" s="52"/>
      <c r="B10" s="53"/>
      <c r="C10" s="53"/>
      <c r="D10" s="53"/>
      <c r="E10" s="53"/>
      <c r="F10" s="53"/>
      <c r="G10" s="79" t="s">
        <v>67</v>
      </c>
      <c r="H10" s="72">
        <f>COUNTIF(DATOS!$AD$6:$AD$42,TABULACIÓN!G10)</f>
        <v>1</v>
      </c>
      <c r="I10" s="74">
        <f t="shared" si="0"/>
        <v>2.8571428571428571E-2</v>
      </c>
      <c r="J10" s="53"/>
      <c r="K10" s="53"/>
      <c r="L10" s="71" t="s">
        <v>68</v>
      </c>
      <c r="M10" s="69">
        <f>M12-SUM(M6:M9,M11)</f>
        <v>8</v>
      </c>
      <c r="N10" s="70">
        <f t="shared" si="1"/>
        <v>0.23529411764705882</v>
      </c>
      <c r="O10" s="53"/>
      <c r="P10" s="53"/>
      <c r="Q10" s="54"/>
    </row>
    <row r="11" spans="1:17" x14ac:dyDescent="0.2">
      <c r="A11" s="52"/>
      <c r="B11" s="53"/>
      <c r="C11" s="53"/>
      <c r="D11" s="53"/>
      <c r="E11" s="53"/>
      <c r="F11" s="53"/>
      <c r="G11" s="79" t="s">
        <v>69</v>
      </c>
      <c r="H11" s="72">
        <f>COUNTIF(DATOS!$AD$6:$AD$42,TABULACIÓN!G11)</f>
        <v>0</v>
      </c>
      <c r="I11" s="74">
        <f t="shared" si="0"/>
        <v>0</v>
      </c>
      <c r="J11" s="53"/>
      <c r="K11" s="53"/>
      <c r="L11" s="71" t="s">
        <v>70</v>
      </c>
      <c r="M11" s="72">
        <v>0</v>
      </c>
      <c r="N11" s="70">
        <f t="shared" si="1"/>
        <v>0</v>
      </c>
      <c r="O11" s="53"/>
      <c r="P11" s="53"/>
      <c r="Q11" s="54"/>
    </row>
    <row r="12" spans="1:17" ht="13.5" thickBot="1" x14ac:dyDescent="0.25">
      <c r="A12" s="52"/>
      <c r="B12" s="53"/>
      <c r="C12" s="53"/>
      <c r="D12" s="53"/>
      <c r="E12" s="53"/>
      <c r="F12" s="53"/>
      <c r="G12" s="79" t="s">
        <v>70</v>
      </c>
      <c r="H12" s="72">
        <f>COUNTIF(DATOS!$AD$6:$AD$42,TABULACIÓN!G12)</f>
        <v>0</v>
      </c>
      <c r="I12" s="74">
        <f t="shared" si="0"/>
        <v>0</v>
      </c>
      <c r="J12" s="53"/>
      <c r="K12" s="53"/>
      <c r="L12" s="80" t="s">
        <v>62</v>
      </c>
      <c r="M12" s="76">
        <f>COUNTA(DATOS!G6:G42)</f>
        <v>34</v>
      </c>
      <c r="N12" s="77">
        <f>N6+N7+N8+N9+N10+N11</f>
        <v>1</v>
      </c>
      <c r="O12" s="53"/>
      <c r="P12" s="53"/>
      <c r="Q12" s="54"/>
    </row>
    <row r="13" spans="1:17" ht="13.5" thickBot="1" x14ac:dyDescent="0.25">
      <c r="A13" s="52"/>
      <c r="B13" s="53"/>
      <c r="C13" s="53"/>
      <c r="D13" s="53"/>
      <c r="E13" s="53"/>
      <c r="F13" s="53"/>
      <c r="G13" s="81" t="s">
        <v>62</v>
      </c>
      <c r="H13" s="82">
        <f>SUM(H6:H12)</f>
        <v>35</v>
      </c>
      <c r="I13" s="83">
        <f>I6+I7+I8+I9+I10+I11+I12</f>
        <v>0.99999999999999989</v>
      </c>
      <c r="J13" s="53"/>
      <c r="K13" s="53"/>
      <c r="L13" s="53"/>
      <c r="M13" s="53"/>
      <c r="N13" s="53"/>
      <c r="O13" s="53"/>
      <c r="P13" s="53"/>
      <c r="Q13" s="54"/>
    </row>
    <row r="14" spans="1:17" x14ac:dyDescent="0.2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4"/>
    </row>
    <row r="15" spans="1:17" x14ac:dyDescent="0.2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4"/>
    </row>
    <row r="16" spans="1:17" x14ac:dyDescent="0.2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4"/>
    </row>
    <row r="17" spans="1:17" x14ac:dyDescent="0.2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</row>
    <row r="18" spans="1:17" x14ac:dyDescent="0.2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</row>
    <row r="19" spans="1:17" x14ac:dyDescent="0.2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</row>
    <row r="20" spans="1:17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</row>
    <row r="21" spans="1:17" x14ac:dyDescent="0.2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</row>
    <row r="22" spans="1:17" x14ac:dyDescent="0.2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</row>
    <row r="23" spans="1:17" x14ac:dyDescent="0.2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</row>
    <row r="24" spans="1:17" x14ac:dyDescent="0.2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4"/>
    </row>
    <row r="25" spans="1:17" x14ac:dyDescent="0.2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4"/>
    </row>
    <row r="26" spans="1:17" x14ac:dyDescent="0.2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4"/>
    </row>
    <row r="27" spans="1:17" ht="13.5" thickBot="1" x14ac:dyDescent="0.25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/>
    </row>
    <row r="28" spans="1:17" ht="26.25" thickBot="1" x14ac:dyDescent="0.25">
      <c r="A28" s="52"/>
      <c r="B28" s="62" t="s">
        <v>71</v>
      </c>
      <c r="C28" s="60" t="s">
        <v>52</v>
      </c>
      <c r="D28" s="61" t="s">
        <v>53</v>
      </c>
      <c r="E28" s="84"/>
      <c r="F28" s="53"/>
      <c r="G28" s="62" t="s">
        <v>72</v>
      </c>
      <c r="H28" s="60" t="s">
        <v>52</v>
      </c>
      <c r="I28" s="61" t="s">
        <v>53</v>
      </c>
      <c r="J28" s="53"/>
      <c r="K28" s="53"/>
      <c r="L28" s="62" t="s">
        <v>73</v>
      </c>
      <c r="M28" s="60" t="s">
        <v>52</v>
      </c>
      <c r="N28" s="61" t="s">
        <v>53</v>
      </c>
      <c r="O28" s="53"/>
      <c r="P28" s="53"/>
      <c r="Q28" s="54"/>
    </row>
    <row r="29" spans="1:17" x14ac:dyDescent="0.2">
      <c r="A29" s="52"/>
      <c r="B29" s="68" t="s">
        <v>74</v>
      </c>
      <c r="C29" s="85">
        <f>COUNTIF(DATOS!$AC$6:$AC$42,TABULACIÓN!B29)</f>
        <v>0</v>
      </c>
      <c r="D29" s="86">
        <f>C29/$C$40</f>
        <v>0</v>
      </c>
      <c r="E29" s="87"/>
      <c r="F29" s="53"/>
      <c r="G29" s="68" t="s">
        <v>75</v>
      </c>
      <c r="H29" s="69">
        <f>((COUNTIF(DATOS!$Z$6:$Z$42,"1"))+((COUNTIF(DATOS!$Z$6:$Z$42,"2"))))</f>
        <v>3</v>
      </c>
      <c r="I29" s="88">
        <f>H29/$H$34</f>
        <v>8.8235294117647065E-2</v>
      </c>
      <c r="J29" s="53"/>
      <c r="K29" s="53"/>
      <c r="L29" s="89" t="s">
        <v>76</v>
      </c>
      <c r="M29" s="85">
        <f>((COUNTIF(DATOS!U6:U42,"0")))</f>
        <v>16</v>
      </c>
      <c r="N29" s="86">
        <f>M29/$M$34</f>
        <v>0.45714285714285713</v>
      </c>
      <c r="O29" s="53"/>
      <c r="P29" s="53"/>
      <c r="Q29" s="54"/>
    </row>
    <row r="30" spans="1:17" x14ac:dyDescent="0.2">
      <c r="A30" s="52"/>
      <c r="B30" s="90" t="s">
        <v>77</v>
      </c>
      <c r="C30" s="85">
        <f>COUNTIF(DATOS!$AC$6:$AC$42,TABULACIÓN!B30)</f>
        <v>0</v>
      </c>
      <c r="D30" s="91">
        <f t="shared" ref="D30:D39" si="2">C30/$C$40</f>
        <v>0</v>
      </c>
      <c r="E30" s="87"/>
      <c r="F30" s="53"/>
      <c r="G30" s="90" t="s">
        <v>78</v>
      </c>
      <c r="H30" s="92">
        <f>((COUNTIF(DATOS!$Z$6:$Z$42,"3"))+((COUNTIF(DATOS!$Z$6:$Z$42,"4"))))</f>
        <v>28</v>
      </c>
      <c r="I30" s="88">
        <f t="shared" ref="I30:I33" si="3">H30/$H$34</f>
        <v>0.82352941176470584</v>
      </c>
      <c r="J30" s="53"/>
      <c r="K30" s="53"/>
      <c r="L30" s="93" t="s">
        <v>79</v>
      </c>
      <c r="M30" s="94">
        <f>((COUNTIF(DATOS!$U$6:$U$42,"1"))+((COUNTIF(DATOS!$U$6:$U$42,"2"))+((COUNTIF(DATOS!$U$6:$U$42,"3"))+((COUNTIF(DATOS!$U$6:$U$42,"4"))+((COUNTIF(DATOS!$U$6:$U$42,"5")))))))</f>
        <v>10</v>
      </c>
      <c r="N30" s="91">
        <f t="shared" ref="N30:N32" si="4">M30/$M$34</f>
        <v>0.2857142857142857</v>
      </c>
      <c r="O30" s="53"/>
      <c r="P30" s="53"/>
      <c r="Q30" s="54"/>
    </row>
    <row r="31" spans="1:17" x14ac:dyDescent="0.2">
      <c r="A31" s="52"/>
      <c r="B31" s="90" t="s">
        <v>80</v>
      </c>
      <c r="C31" s="85">
        <f>COUNTIF(DATOS!$AC$6:$AC$42,TABULACIÓN!B31)</f>
        <v>0</v>
      </c>
      <c r="D31" s="91">
        <f t="shared" si="2"/>
        <v>0</v>
      </c>
      <c r="E31" s="87"/>
      <c r="F31" s="53"/>
      <c r="G31" s="90" t="s">
        <v>81</v>
      </c>
      <c r="H31" s="92">
        <f>((COUNTIF(DATOS!$Z$6:$Z$42,"5"))+((COUNTIF(DATOS!$Z$6:$Z$42,"6"))))</f>
        <v>3</v>
      </c>
      <c r="I31" s="88">
        <f t="shared" si="3"/>
        <v>8.8235294117647065E-2</v>
      </c>
      <c r="J31" s="53"/>
      <c r="K31" s="53"/>
      <c r="L31" s="93" t="s">
        <v>82</v>
      </c>
      <c r="M31" s="92">
        <f>((COUNTIF(DATOS!$U$6:$U$42,"6"))+((COUNTIF(DATOS!$U$6:$U$42,"7"))+((COUNTIF(DATOS!$U$6:$U$42,"8"))+((COUNTIF(DATOS!$U$6:$U$42,"9"))+((COUNTIF(DATOS!$U$6:$U$42,"10")))))))</f>
        <v>4</v>
      </c>
      <c r="N31" s="91">
        <f t="shared" si="4"/>
        <v>0.11428571428571428</v>
      </c>
      <c r="O31" s="53"/>
      <c r="P31" s="53"/>
      <c r="Q31" s="54"/>
    </row>
    <row r="32" spans="1:17" x14ac:dyDescent="0.2">
      <c r="A32" s="52"/>
      <c r="B32" s="90" t="s">
        <v>83</v>
      </c>
      <c r="C32" s="85">
        <f>COUNTIF(DATOS!$AC$6:$AC$42,TABULACIÓN!B32)</f>
        <v>5</v>
      </c>
      <c r="D32" s="91">
        <f t="shared" si="2"/>
        <v>0.14285714285714285</v>
      </c>
      <c r="E32" s="87"/>
      <c r="F32" s="53"/>
      <c r="G32" s="90" t="s">
        <v>84</v>
      </c>
      <c r="H32" s="92">
        <f>(COUNTIF(DATOS!$Z$6:$Z$42,"Finca"))</f>
        <v>0</v>
      </c>
      <c r="I32" s="88">
        <f t="shared" si="3"/>
        <v>0</v>
      </c>
      <c r="J32" s="53"/>
      <c r="K32" s="53"/>
      <c r="L32" s="93" t="s">
        <v>85</v>
      </c>
      <c r="M32" s="92">
        <f>M34-SUM(M29:M31,M33)</f>
        <v>4</v>
      </c>
      <c r="N32" s="91">
        <f t="shared" si="4"/>
        <v>0.11428571428571428</v>
      </c>
      <c r="O32" s="53"/>
      <c r="P32" s="53"/>
      <c r="Q32" s="54"/>
    </row>
    <row r="33" spans="1:17" x14ac:dyDescent="0.2">
      <c r="A33" s="52"/>
      <c r="B33" s="90" t="s">
        <v>86</v>
      </c>
      <c r="C33" s="85">
        <f>COUNTIF(DATOS!$AC$6:$AC$42,TABULACIÓN!B33)</f>
        <v>0</v>
      </c>
      <c r="D33" s="91">
        <f t="shared" si="2"/>
        <v>0</v>
      </c>
      <c r="E33" s="87"/>
      <c r="F33" s="53"/>
      <c r="G33" s="90" t="s">
        <v>70</v>
      </c>
      <c r="H33" s="92">
        <f>(COUNTIF(DATOS!$Z$6:$Z$42,"No Responde"))</f>
        <v>0</v>
      </c>
      <c r="I33" s="88">
        <f t="shared" si="3"/>
        <v>0</v>
      </c>
      <c r="J33" s="53"/>
      <c r="K33" s="53"/>
      <c r="L33" s="93" t="s">
        <v>70</v>
      </c>
      <c r="M33" s="92">
        <f>((COUNTIF(DATOS!U6:U42,"No Responde")))</f>
        <v>1</v>
      </c>
      <c r="N33" s="91">
        <f>M33/$M$34</f>
        <v>2.8571428571428571E-2</v>
      </c>
      <c r="O33" s="53"/>
      <c r="P33" s="53"/>
      <c r="Q33" s="54"/>
    </row>
    <row r="34" spans="1:17" ht="23.25" customHeight="1" thickBot="1" x14ac:dyDescent="0.25">
      <c r="A34" s="52"/>
      <c r="B34" s="90" t="s">
        <v>87</v>
      </c>
      <c r="C34" s="85">
        <f>COUNTIF(DATOS!$AC$6:$AC$42,TABULACIÓN!B34)</f>
        <v>2</v>
      </c>
      <c r="D34" s="91">
        <f t="shared" si="2"/>
        <v>5.7142857142857141E-2</v>
      </c>
      <c r="E34" s="87"/>
      <c r="F34" s="53"/>
      <c r="G34" s="95" t="s">
        <v>62</v>
      </c>
      <c r="H34" s="76">
        <f>H29+H30+H31+H32+H33</f>
        <v>34</v>
      </c>
      <c r="I34" s="77">
        <f>I29+I30+I31+I32+I33</f>
        <v>1</v>
      </c>
      <c r="J34" s="53"/>
      <c r="K34" s="53"/>
      <c r="L34" s="95" t="s">
        <v>62</v>
      </c>
      <c r="M34" s="76">
        <f>COUNTA(DATOS!U6:U42)</f>
        <v>35</v>
      </c>
      <c r="N34" s="77">
        <f>N29+N30+N31+N32+N33</f>
        <v>1</v>
      </c>
      <c r="O34" s="53"/>
      <c r="P34" s="53"/>
      <c r="Q34" s="54"/>
    </row>
    <row r="35" spans="1:17" x14ac:dyDescent="0.2">
      <c r="A35" s="52"/>
      <c r="B35" s="90" t="s">
        <v>88</v>
      </c>
      <c r="C35" s="85">
        <f>COUNTIF(DATOS!$AC$6:$AC$42,TABULACIÓN!B35)</f>
        <v>11</v>
      </c>
      <c r="D35" s="91">
        <f t="shared" si="2"/>
        <v>0.31428571428571428</v>
      </c>
      <c r="E35" s="87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4"/>
    </row>
    <row r="36" spans="1:17" x14ac:dyDescent="0.2">
      <c r="A36" s="52"/>
      <c r="B36" s="90" t="s">
        <v>89</v>
      </c>
      <c r="C36" s="85">
        <f>COUNTIF(DATOS!$AC$6:$AC$42,TABULACIÓN!B36)</f>
        <v>2</v>
      </c>
      <c r="D36" s="91">
        <f t="shared" si="2"/>
        <v>5.7142857142857141E-2</v>
      </c>
      <c r="E36" s="87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4"/>
    </row>
    <row r="37" spans="1:17" x14ac:dyDescent="0.2">
      <c r="A37" s="52"/>
      <c r="B37" s="93" t="s">
        <v>90</v>
      </c>
      <c r="C37" s="85">
        <f>COUNTIF(DATOS!$AC$6:$AC$42,TABULACIÓN!B37)</f>
        <v>14</v>
      </c>
      <c r="D37" s="91">
        <f t="shared" si="2"/>
        <v>0.4</v>
      </c>
      <c r="E37" s="87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</row>
    <row r="38" spans="1:17" x14ac:dyDescent="0.2">
      <c r="A38" s="52"/>
      <c r="B38" s="93" t="s">
        <v>91</v>
      </c>
      <c r="C38" s="85">
        <f>COUNTIF(DATOS!$AC$6:$AC$42,TABULACIÓN!B38)</f>
        <v>1</v>
      </c>
      <c r="D38" s="91">
        <f t="shared" si="2"/>
        <v>2.8571428571428571E-2</v>
      </c>
      <c r="E38" s="87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4"/>
    </row>
    <row r="39" spans="1:17" x14ac:dyDescent="0.2">
      <c r="A39" s="52"/>
      <c r="B39" s="93" t="s">
        <v>92</v>
      </c>
      <c r="C39" s="85">
        <f>COUNTIF(DATOS!$AC$6:$AC$42,TABULACIÓN!B39)</f>
        <v>0</v>
      </c>
      <c r="D39" s="91">
        <f t="shared" si="2"/>
        <v>0</v>
      </c>
      <c r="E39" s="87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4"/>
    </row>
    <row r="40" spans="1:17" ht="13.5" thickBot="1" x14ac:dyDescent="0.25">
      <c r="A40" s="52"/>
      <c r="B40" s="95" t="s">
        <v>62</v>
      </c>
      <c r="C40" s="85">
        <f>+SUM(C29:C39)</f>
        <v>35</v>
      </c>
      <c r="D40" s="96">
        <f>D29+D30+D31+D32+D33+D34+D35+D36+D37+D38+D39</f>
        <v>1</v>
      </c>
      <c r="E40" s="97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4"/>
    </row>
    <row r="41" spans="1:17" x14ac:dyDescent="0.2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4"/>
    </row>
    <row r="42" spans="1:17" x14ac:dyDescent="0.2">
      <c r="A42" s="52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4"/>
    </row>
    <row r="43" spans="1:17" x14ac:dyDescent="0.2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</row>
    <row r="44" spans="1:17" x14ac:dyDescent="0.2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4"/>
    </row>
    <row r="45" spans="1:17" x14ac:dyDescent="0.2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4"/>
    </row>
    <row r="46" spans="1:17" x14ac:dyDescent="0.2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</row>
    <row r="47" spans="1:17" x14ac:dyDescent="0.2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4"/>
    </row>
    <row r="48" spans="1:17" x14ac:dyDescent="0.2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4"/>
    </row>
    <row r="49" spans="1:17" x14ac:dyDescent="0.2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4"/>
    </row>
    <row r="50" spans="1:17" x14ac:dyDescent="0.2">
      <c r="A50" s="52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4"/>
    </row>
    <row r="51" spans="1:17" x14ac:dyDescent="0.2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4"/>
    </row>
    <row r="52" spans="1:17" x14ac:dyDescent="0.2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4"/>
    </row>
    <row r="53" spans="1:17" x14ac:dyDescent="0.2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4"/>
    </row>
    <row r="54" spans="1:17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4"/>
    </row>
    <row r="55" spans="1:17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4"/>
    </row>
    <row r="56" spans="1:17" ht="13.5" thickBot="1" x14ac:dyDescent="0.2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4"/>
    </row>
    <row r="57" spans="1:17" ht="26.25" thickBot="1" x14ac:dyDescent="0.25">
      <c r="A57" s="52"/>
      <c r="B57" s="98" t="s">
        <v>93</v>
      </c>
      <c r="C57" s="60" t="s">
        <v>52</v>
      </c>
      <c r="D57" s="61" t="s">
        <v>53</v>
      </c>
      <c r="E57" s="53"/>
      <c r="F57" s="53"/>
      <c r="G57" s="62" t="s">
        <v>94</v>
      </c>
      <c r="H57" s="60" t="s">
        <v>52</v>
      </c>
      <c r="I57" s="61" t="s">
        <v>53</v>
      </c>
      <c r="J57" s="53"/>
      <c r="K57" s="53"/>
      <c r="L57" s="62" t="s">
        <v>95</v>
      </c>
      <c r="M57" s="99" t="s">
        <v>52</v>
      </c>
      <c r="N57" s="61" t="s">
        <v>53</v>
      </c>
      <c r="O57" s="53"/>
      <c r="P57" s="53"/>
      <c r="Q57" s="54"/>
    </row>
    <row r="58" spans="1:17" x14ac:dyDescent="0.2">
      <c r="A58" s="52"/>
      <c r="B58" s="100" t="s">
        <v>96</v>
      </c>
      <c r="C58" s="101">
        <f>COUNTIF(DATOS!$Q$6:$Q$42,TABULACIÓN!B58)</f>
        <v>2</v>
      </c>
      <c r="D58" s="102">
        <f>C58/$C$63</f>
        <v>5.7142857142857141E-2</v>
      </c>
      <c r="E58" s="53"/>
      <c r="F58" s="53"/>
      <c r="G58" s="103">
        <v>0</v>
      </c>
      <c r="H58" s="101">
        <f>((COUNTIF(DATOS!$AH$6:$AH$42,"0")))</f>
        <v>16</v>
      </c>
      <c r="I58" s="102">
        <f>H58/$H$63</f>
        <v>0.47058823529411764</v>
      </c>
      <c r="J58" s="53"/>
      <c r="K58" s="53"/>
      <c r="L58" s="100" t="s">
        <v>92</v>
      </c>
      <c r="M58" s="104">
        <v>0</v>
      </c>
      <c r="N58" s="105">
        <f>M58/$M$62</f>
        <v>0</v>
      </c>
      <c r="O58" s="53"/>
      <c r="P58" s="53"/>
      <c r="Q58" s="54"/>
    </row>
    <row r="59" spans="1:17" x14ac:dyDescent="0.2">
      <c r="A59" s="52"/>
      <c r="B59" s="79" t="s">
        <v>97</v>
      </c>
      <c r="C59" s="106">
        <f>COUNTIF(DATOS!$Q$6:$Q$42,TABULACIÓN!B59)</f>
        <v>3</v>
      </c>
      <c r="D59" s="107">
        <f t="shared" ref="D59:D62" si="5">C59/$C$63</f>
        <v>8.5714285714285715E-2</v>
      </c>
      <c r="E59" s="53"/>
      <c r="F59" s="53"/>
      <c r="G59" s="108" t="s">
        <v>98</v>
      </c>
      <c r="H59" s="94">
        <f>((COUNTIF(DATOS!$AH$6:$AH$42,"1"))+((COUNTIF(DATOS!$AH$6:$AH$42,"2"))))</f>
        <v>15</v>
      </c>
      <c r="I59" s="107">
        <f t="shared" ref="I59:I62" si="6">H59/$H$63</f>
        <v>0.44117647058823528</v>
      </c>
      <c r="J59" s="53"/>
      <c r="K59" s="53"/>
      <c r="L59" s="79" t="s">
        <v>99</v>
      </c>
      <c r="M59" s="109">
        <f>(COUNTA(DATOS!W6:W42))</f>
        <v>11</v>
      </c>
      <c r="N59" s="110">
        <f t="shared" ref="N59:N61" si="7">M59/$M$62</f>
        <v>0.31428571428571428</v>
      </c>
      <c r="O59" s="53"/>
      <c r="P59" s="53"/>
      <c r="Q59" s="54"/>
    </row>
    <row r="60" spans="1:17" x14ac:dyDescent="0.2">
      <c r="A60" s="52"/>
      <c r="B60" s="79" t="s">
        <v>100</v>
      </c>
      <c r="C60" s="106">
        <f>COUNTIF(DATOS!$Q$6:$Q$42,TABULACIÓN!B60)</f>
        <v>16</v>
      </c>
      <c r="D60" s="107">
        <f t="shared" si="5"/>
        <v>0.45714285714285713</v>
      </c>
      <c r="E60" s="53"/>
      <c r="F60" s="53"/>
      <c r="G60" s="108" t="s">
        <v>101</v>
      </c>
      <c r="H60" s="94">
        <f>((COUNTIF(DATOS!$AH$6:$AH$42,"3"))+((COUNTIF(DATOS!$AH$6:$AH$42,"4"))))</f>
        <v>3</v>
      </c>
      <c r="I60" s="107">
        <f t="shared" si="6"/>
        <v>8.8235294117647065E-2</v>
      </c>
      <c r="J60" s="53"/>
      <c r="K60" s="53"/>
      <c r="L60" s="79" t="s">
        <v>102</v>
      </c>
      <c r="M60" s="109">
        <f>(COUNTA(DATOS!X6:X42))</f>
        <v>13</v>
      </c>
      <c r="N60" s="110">
        <f t="shared" si="7"/>
        <v>0.37142857142857144</v>
      </c>
      <c r="O60" s="53"/>
      <c r="P60" s="53"/>
      <c r="Q60" s="54"/>
    </row>
    <row r="61" spans="1:17" x14ac:dyDescent="0.2">
      <c r="A61" s="52"/>
      <c r="B61" s="79" t="s">
        <v>103</v>
      </c>
      <c r="C61" s="106">
        <f>COUNTIF(DATOS!$Q$6:$Q$42,TABULACIÓN!B61)</f>
        <v>14</v>
      </c>
      <c r="D61" s="107">
        <f t="shared" si="5"/>
        <v>0.4</v>
      </c>
      <c r="E61" s="53"/>
      <c r="F61" s="53"/>
      <c r="G61" s="108" t="s">
        <v>104</v>
      </c>
      <c r="H61" s="94">
        <f>((COUNTIF(DATOS!$AH$6:$AH$42,"5"))+((COUNTIF(DATOS!$AH$6:$AH$42,"6"))))</f>
        <v>0</v>
      </c>
      <c r="I61" s="107">
        <f t="shared" si="6"/>
        <v>0</v>
      </c>
      <c r="J61" s="53"/>
      <c r="K61" s="53"/>
      <c r="L61" s="79" t="s">
        <v>105</v>
      </c>
      <c r="M61" s="109">
        <f>(COUNTA(DATOS!Y6:Y42))</f>
        <v>11</v>
      </c>
      <c r="N61" s="110">
        <f t="shared" si="7"/>
        <v>0.31428571428571428</v>
      </c>
      <c r="O61" s="53"/>
      <c r="P61" s="53"/>
      <c r="Q61" s="54"/>
    </row>
    <row r="62" spans="1:17" ht="13.5" thickBot="1" x14ac:dyDescent="0.25">
      <c r="A62" s="52"/>
      <c r="B62" s="79" t="s">
        <v>106</v>
      </c>
      <c r="C62" s="106">
        <f>COUNTIF(DATOS!$Q$6:$Q$42,TABULACIÓN!B62)</f>
        <v>0</v>
      </c>
      <c r="D62" s="107">
        <f t="shared" si="5"/>
        <v>0</v>
      </c>
      <c r="E62" s="53"/>
      <c r="F62" s="53"/>
      <c r="G62" s="108" t="s">
        <v>107</v>
      </c>
      <c r="H62" s="92">
        <f>H63-SUM(H58,H59,H60,H61)</f>
        <v>0</v>
      </c>
      <c r="I62" s="107">
        <f t="shared" si="6"/>
        <v>0</v>
      </c>
      <c r="J62" s="53"/>
      <c r="K62" s="53"/>
      <c r="L62" s="111" t="s">
        <v>62</v>
      </c>
      <c r="M62" s="82">
        <f>SUM(M58:M61)</f>
        <v>35</v>
      </c>
      <c r="N62" s="83">
        <f>N58+N59+N60+N61</f>
        <v>1</v>
      </c>
      <c r="O62" s="53"/>
      <c r="P62" s="53"/>
      <c r="Q62" s="54"/>
    </row>
    <row r="63" spans="1:17" ht="13.5" thickBot="1" x14ac:dyDescent="0.25">
      <c r="A63" s="52"/>
      <c r="B63" s="81" t="s">
        <v>62</v>
      </c>
      <c r="C63" s="82">
        <f>C58+C59+C60+C61+C62</f>
        <v>35</v>
      </c>
      <c r="D63" s="83">
        <f>D58+D59+D60+D61+D62</f>
        <v>1</v>
      </c>
      <c r="E63" s="53"/>
      <c r="F63" s="53"/>
      <c r="G63" s="112" t="s">
        <v>62</v>
      </c>
      <c r="H63" s="82">
        <f>COUNTA(DATOS!AH6:AH2523)</f>
        <v>34</v>
      </c>
      <c r="I63" s="83">
        <f>I58+I59+I60+I61+I62</f>
        <v>1</v>
      </c>
      <c r="J63" s="53"/>
      <c r="K63" s="53"/>
      <c r="L63" s="53"/>
      <c r="M63" s="53"/>
      <c r="N63" s="53"/>
      <c r="O63" s="53"/>
      <c r="P63" s="53"/>
      <c r="Q63" s="54"/>
    </row>
    <row r="64" spans="1:17" x14ac:dyDescent="0.2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4"/>
    </row>
    <row r="65" spans="1:17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4"/>
    </row>
    <row r="66" spans="1:17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4"/>
    </row>
    <row r="67" spans="1:17" x14ac:dyDescent="0.2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4"/>
    </row>
    <row r="68" spans="1:17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4"/>
    </row>
    <row r="69" spans="1:17" x14ac:dyDescent="0.2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4"/>
    </row>
    <row r="70" spans="1:17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</row>
    <row r="71" spans="1:17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4"/>
    </row>
    <row r="72" spans="1:17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4"/>
    </row>
    <row r="73" spans="1:17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4"/>
    </row>
    <row r="74" spans="1:17" x14ac:dyDescent="0.2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4"/>
    </row>
    <row r="75" spans="1:17" x14ac:dyDescent="0.2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4"/>
    </row>
    <row r="76" spans="1:17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4"/>
    </row>
    <row r="77" spans="1:17" x14ac:dyDescent="0.2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4"/>
    </row>
    <row r="78" spans="1:17" ht="13.5" thickBot="1" x14ac:dyDescent="0.25">
      <c r="A78" s="113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5"/>
    </row>
  </sheetData>
  <mergeCells count="7">
    <mergeCell ref="A1:C3"/>
    <mergeCell ref="D1:N1"/>
    <mergeCell ref="O1:Q1"/>
    <mergeCell ref="D2:N2"/>
    <mergeCell ref="O2:Q2"/>
    <mergeCell ref="D3:N3"/>
    <mergeCell ref="O3:Q3"/>
  </mergeCells>
  <pageMargins left="0.7" right="0.7" top="0.75" bottom="0.75" header="0.3" footer="0.3"/>
  <ignoredErrors>
    <ignoredError sqref="I29:I34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DATOS</vt:lpstr>
      <vt:lpstr>TABULACIÓN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assia</cp:lastModifiedBy>
  <dcterms:created xsi:type="dcterms:W3CDTF">2015-05-07T15:50:08Z</dcterms:created>
  <dcterms:modified xsi:type="dcterms:W3CDTF">2022-07-05T17:38:23Z</dcterms:modified>
</cp:coreProperties>
</file>