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7620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Hoja1!$A$1:$C$87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/>
  <c r="F3"/>
  <c r="F4"/>
  <c r="F5"/>
  <c r="F6"/>
  <c r="F7"/>
  <c r="F8"/>
  <c r="F9"/>
  <c r="F10"/>
  <c r="F11"/>
  <c r="F12"/>
  <c r="F13"/>
  <c r="F14"/>
  <c r="F15"/>
  <c r="F16"/>
  <c r="F17"/>
  <c r="F18"/>
  <c r="F19"/>
  <c r="F20"/>
  <c r="F1"/>
  <c r="S3" i="2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2"/>
  <c r="B20" i="4"/>
  <c r="E18"/>
  <c r="D18"/>
  <c r="E16"/>
  <c r="C16"/>
  <c r="B16"/>
  <c r="A16"/>
  <c r="E14"/>
  <c r="D14"/>
  <c r="D16" s="1"/>
  <c r="D19" s="1"/>
  <c r="C14"/>
  <c r="B14"/>
  <c r="A14"/>
  <c r="D30" i="2"/>
  <c r="D21" i="3"/>
  <c r="C21"/>
  <c r="B2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1"/>
  <c r="E9" i="2"/>
  <c r="E19" l="1"/>
  <c r="E17"/>
  <c r="E16"/>
  <c r="E15"/>
  <c r="E14"/>
  <c r="E10"/>
  <c r="E21" l="1"/>
  <c r="E8"/>
  <c r="E20"/>
  <c r="E7"/>
  <c r="E5"/>
  <c r="E6"/>
  <c r="E13"/>
  <c r="E12"/>
  <c r="E18"/>
  <c r="E4"/>
  <c r="E3"/>
  <c r="E2"/>
  <c r="E30"/>
  <c r="D36"/>
  <c r="P35"/>
  <c r="P34"/>
  <c r="P33"/>
  <c r="P32"/>
  <c r="P31"/>
  <c r="P29"/>
  <c r="P28"/>
  <c r="P27"/>
  <c r="P26"/>
  <c r="P25"/>
  <c r="O36"/>
  <c r="N36"/>
  <c r="M36"/>
  <c r="L36"/>
  <c r="K36"/>
  <c r="J36"/>
  <c r="I36"/>
  <c r="H36"/>
  <c r="G36"/>
  <c r="F36"/>
  <c r="D32"/>
  <c r="E36" l="1"/>
  <c r="P30"/>
  <c r="Q11"/>
  <c r="Q22"/>
  <c r="Q23"/>
  <c r="Q24"/>
  <c r="Q27"/>
  <c r="P3"/>
  <c r="Q3" s="1"/>
  <c r="P4"/>
  <c r="Q4" s="1"/>
  <c r="P5"/>
  <c r="Q5" s="1"/>
  <c r="P6"/>
  <c r="Q6" s="1"/>
  <c r="P7"/>
  <c r="Q7" s="1"/>
  <c r="P8"/>
  <c r="Q8" s="1"/>
  <c r="P9"/>
  <c r="Q9" s="1"/>
  <c r="P10"/>
  <c r="Q10" s="1"/>
  <c r="P1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P23"/>
  <c r="P24"/>
  <c r="Q25"/>
  <c r="Q26"/>
  <c r="Q28"/>
  <c r="Q31"/>
  <c r="Q32"/>
  <c r="Q33"/>
  <c r="Q34"/>
  <c r="Q35"/>
  <c r="P2"/>
  <c r="Q2" s="1"/>
  <c r="C36"/>
  <c r="C30"/>
  <c r="C8" i="1"/>
  <c r="C10"/>
  <c r="C12"/>
  <c r="C14"/>
  <c r="C75"/>
  <c r="Q29" i="2" l="1"/>
  <c r="P36"/>
  <c r="Q30"/>
  <c r="T30"/>
  <c r="C79" i="1"/>
  <c r="C77"/>
  <c r="C74"/>
  <c r="C72"/>
  <c r="Q36" i="2" l="1"/>
  <c r="C34" i="1"/>
  <c r="C32"/>
  <c r="C28"/>
  <c r="C26"/>
  <c r="C24"/>
  <c r="C69"/>
  <c r="C68" s="1"/>
  <c r="C66"/>
  <c r="C64"/>
  <c r="C63" s="1"/>
  <c r="C57"/>
  <c r="C56" s="1"/>
  <c r="C55" s="1"/>
  <c r="C54" s="1"/>
  <c r="C21"/>
  <c r="C19"/>
  <c r="C60"/>
  <c r="C59" s="1"/>
  <c r="C84"/>
  <c r="C86"/>
  <c r="C83" l="1"/>
  <c r="C82" s="1"/>
  <c r="C81" s="1"/>
  <c r="C18"/>
  <c r="C62"/>
  <c r="C53"/>
  <c r="C52" l="1"/>
  <c r="C50"/>
  <c r="C48"/>
  <c r="C46"/>
  <c r="C42"/>
  <c r="C40"/>
  <c r="C38"/>
  <c r="C36"/>
  <c r="C23" l="1"/>
  <c r="C45"/>
  <c r="C44" s="1"/>
  <c r="C16" l="1"/>
  <c r="C7" s="1"/>
  <c r="C6" s="1"/>
  <c r="C5" s="1"/>
  <c r="C4" s="1"/>
  <c r="C3" s="1"/>
  <c r="C2" l="1"/>
</calcChain>
</file>

<file path=xl/comments1.xml><?xml version="1.0" encoding="utf-8"?>
<comments xmlns="http://schemas.openxmlformats.org/spreadsheetml/2006/main">
  <authors>
    <author>42763078</author>
  </authors>
  <commentList>
    <comment ref="D6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bonif. Martha lucia 2.035.251 y Gilson 2.035.251. juan Carlos:1011190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Gilson Bedoya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gilson bedoya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gilson bedoya</t>
        </r>
      </text>
    </comment>
    <comment ref="D27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caja menor</t>
        </r>
      </text>
    </comment>
    <comment ref="D28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caja menor 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50.820,000 Gertrudis+66.000.000 astrid y yaneth+220.000.000 formacion y bienestar laboral+110.000.000 ingeniero+30.000.000 julian+22.000.000 javier+60.000.000 laura
</t>
        </r>
      </text>
    </comment>
    <comment ref="D31" authorId="0">
      <text>
        <r>
          <rPr>
            <b/>
            <sz val="9"/>
            <color indexed="81"/>
            <rFont val="Tahoma"/>
            <charset val="1"/>
          </rPr>
          <t>42763078:</t>
        </r>
        <r>
          <rPr>
            <sz val="9"/>
            <color indexed="81"/>
            <rFont val="Tahoma"/>
            <charset val="1"/>
          </rPr>
          <t xml:space="preserve">
caja menor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42763078:</t>
        </r>
        <r>
          <rPr>
            <sz val="9"/>
            <color indexed="81"/>
            <rFont val="Tahoma"/>
            <family val="2"/>
          </rPr>
          <t xml:space="preserve">
INTERNET Y CELULAR
rp. enero
RP INT. #60. 628.960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42763078: RP. 577.71.601. RP 377.  314.480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42763078: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<sst xmlns="http://schemas.openxmlformats.org/spreadsheetml/2006/main" count="287" uniqueCount="194">
  <si>
    <t>Código Rubro</t>
  </si>
  <si>
    <t>Descripción Rubro</t>
  </si>
  <si>
    <t>16.2</t>
  </si>
  <si>
    <t>GASTOS | PERSONERIA</t>
  </si>
  <si>
    <t>16.2.1</t>
  </si>
  <si>
    <t>FUNCIONAMIENTO</t>
  </si>
  <si>
    <t>16.2.1.1</t>
  </si>
  <si>
    <t>GASTOS DE PERSONAL</t>
  </si>
  <si>
    <t>16.2.1.1.01</t>
  </si>
  <si>
    <t>PLANTA DE PERSONAL PERMANENTE</t>
  </si>
  <si>
    <t>16.2.1.1.01.01</t>
  </si>
  <si>
    <t>FACTORES CONSTITUTIVOS DE SALARIO</t>
  </si>
  <si>
    <t>16.2.1.1.01.01.001</t>
  </si>
  <si>
    <t>FACTORES SALARIALES COMUNES</t>
  </si>
  <si>
    <t>16.2.1.1.01.01.001.01</t>
  </si>
  <si>
    <t>SUELDO BÁSICO</t>
  </si>
  <si>
    <t>16.2.1.1.01.01.001.01.01-01</t>
  </si>
  <si>
    <t>16.2.1.1.01.01.001.04</t>
  </si>
  <si>
    <t>SUBSIDIO DE ALIMENTACIÓN</t>
  </si>
  <si>
    <t>16.2.1.1.01.01.001.04.01-01</t>
  </si>
  <si>
    <t>16.2.1.1.01.01.001.05</t>
  </si>
  <si>
    <t>AUXILIO DE TRANSPORTE</t>
  </si>
  <si>
    <t>16.2.1.1.01.01.001.05.01-01</t>
  </si>
  <si>
    <t>16.2.1.1.01.01.001.06</t>
  </si>
  <si>
    <t>PRIMA DE SERVICIO</t>
  </si>
  <si>
    <t>16.2.1.1.01.01.001.06.01-01</t>
  </si>
  <si>
    <t>PRIMA DE SERVICIO | PRIMA DE SERVICIOS</t>
  </si>
  <si>
    <t>16.2.1.1.01.01.001.07</t>
  </si>
  <si>
    <t>BONIFICACIÓN POR SERVICIOS PRESTADOS</t>
  </si>
  <si>
    <t>16.2.1.1.01.01.001.07.01-01</t>
  </si>
  <si>
    <t>BONIFICACIÓN POR SERVICIOS PRESTADOS|BONIFICACION POR SERVICIOS PRESTADOS-DECRETO 2418</t>
  </si>
  <si>
    <t>16.2.1.1.01.01.001.08</t>
  </si>
  <si>
    <t>PRESTACIONES SOCIALES</t>
  </si>
  <si>
    <t>16.2.1.1.01.01.001.08.01</t>
  </si>
  <si>
    <t>PRIMA DE NAVIDAD</t>
  </si>
  <si>
    <t>16.2.1.1.01.01.001.08.01.01-01</t>
  </si>
  <si>
    <t>16.2.1.1.01.01.001.08.02</t>
  </si>
  <si>
    <t>PRIMA DE VACACIONES</t>
  </si>
  <si>
    <t>16.2.1.1.01.01.001.08.02.01-01</t>
  </si>
  <si>
    <t>PRIMA DE VACACIONES|PRIMA DE VACACIONES</t>
  </si>
  <si>
    <t>16.2.1.1.01.02</t>
  </si>
  <si>
    <t>CONTRIBUCIONES INHERENTES A LA NÓMINA</t>
  </si>
  <si>
    <t>16.2.1.1.01.02.001</t>
  </si>
  <si>
    <t>APORTES A LA SEGURIDAD SOCIAL EN PENSIONES</t>
  </si>
  <si>
    <t>16.2.1.1.01.02.001.01-01</t>
  </si>
  <si>
    <t>APORTES A LA SEGURIDAD SOCIAL EN PENSIONES | COTIZA ENTIDADES ADMINISTRAREGIMEN PRIMA MEDIA(PENSIONES)</t>
  </si>
  <si>
    <t>16.2.1.1.01.02.002</t>
  </si>
  <si>
    <t>APORTES A LA SEGURIDAD SOCIAL EN SALUD</t>
  </si>
  <si>
    <t>16.2.1.1.01.02.002.01-01</t>
  </si>
  <si>
    <t>APORTES A LA SEGURIDAD SOCIAL EN SALUD | APORTES A SEGURIDAD SOCIAL - SALUD</t>
  </si>
  <si>
    <t>16.2.1.1.01.02.003</t>
  </si>
  <si>
    <t>APORTES DE CESANTÍAS</t>
  </si>
  <si>
    <t>16.2.1.1.01.02.003.01-01</t>
  </si>
  <si>
    <t>16.2.1.1.01.02.003.02-01</t>
  </si>
  <si>
    <t>16.2.1.1.01.02.003.03-01</t>
  </si>
  <si>
    <t>16.2.1.1.01.02.004</t>
  </si>
  <si>
    <t>APORTES A CAJAS DE COMPENSACIÓN FAMILIAR</t>
  </si>
  <si>
    <t>16.2.1.1.01.02.004.01-01</t>
  </si>
  <si>
    <t>16.2.1.1.01.02.005</t>
  </si>
  <si>
    <t>APORTES GENERALES AL SISTEMA DE RIESGOS LABORALES</t>
  </si>
  <si>
    <t>16.2.1.1.01.02.005.01-01</t>
  </si>
  <si>
    <t>APORTES GENERALES AL SISTEMA DE RIESGOS LABORALES | RIESGOS PROFESIONALES</t>
  </si>
  <si>
    <t>16.2.1.1.01.02.006</t>
  </si>
  <si>
    <t>APORTES AL ICBF</t>
  </si>
  <si>
    <t>16.2.1.1.01.02.006.01-01</t>
  </si>
  <si>
    <t>16.2.1.1.01.02.007</t>
  </si>
  <si>
    <t>APORTES AL SENA</t>
  </si>
  <si>
    <t>16.2.1.1.01.02.007.01-01</t>
  </si>
  <si>
    <t>16.2.1.1.01.02.008</t>
  </si>
  <si>
    <t>APORTES A LA ESAP</t>
  </si>
  <si>
    <t>16.2.1.1.01.02.008.01-01</t>
  </si>
  <si>
    <t>16.2.1.1.01.02.009</t>
  </si>
  <si>
    <t>APORTES A ESCUELAS INDUSTRIALES E INSTITUTOS TÉCNICOS</t>
  </si>
  <si>
    <t>16.2.1.1.01.02.009.01-01</t>
  </si>
  <si>
    <t>16.2.1.1.01.03</t>
  </si>
  <si>
    <t>REMUNERACIONES NO CONSTITUTIVAS DE FACTOR SALARIAL</t>
  </si>
  <si>
    <t>16.2.1.1.01.03.001</t>
  </si>
  <si>
    <t>16.2.1.1.01.03.001.01</t>
  </si>
  <si>
    <t>VACACIONES</t>
  </si>
  <si>
    <t>16.2.1.1.01.03.001.01.01-01</t>
  </si>
  <si>
    <t>16.2.1.1.01.03.001.03</t>
  </si>
  <si>
    <t>BONIFICACIÓN ESPECIAL DE RECREACIÓN</t>
  </si>
  <si>
    <t>16.2.1.1.01.03.001.03.01-01</t>
  </si>
  <si>
    <t>16.2.1.1.01.03.020</t>
  </si>
  <si>
    <t>ESTIMULOS A LOS EMPLEADOS DEL ESTADO</t>
  </si>
  <si>
    <t>16.2.1.1.01.03.020.01-01</t>
  </si>
  <si>
    <t>16.2.1.2</t>
  </si>
  <si>
    <t>ADQUISICIÓN DE BIENES Y SERVICIOS</t>
  </si>
  <si>
    <t>16.2.1.2.01</t>
  </si>
  <si>
    <t>ADQUISICIÓN DE ACTIVOS NO FINANCIEROS</t>
  </si>
  <si>
    <t>16.2.1.2.01.01</t>
  </si>
  <si>
    <t>ACTIVOS FIJOS</t>
  </si>
  <si>
    <t>16.2.1.2.01.01.003</t>
  </si>
  <si>
    <t>MAQUINARIA Y EQUIPO</t>
  </si>
  <si>
    <t>16.2.1.2.01.01.003.03</t>
  </si>
  <si>
    <t>MAQUINARIA DE OFICINA, CONTABILIDAD E INFORMÁTICA</t>
  </si>
  <si>
    <t>16.2.1.2.01.01.003.03.01</t>
  </si>
  <si>
    <t>MÁQUINAS PARA OFICINA Y CONTABILIDAD, Y SUS PARTES Y ACCESORIOS</t>
  </si>
  <si>
    <t>16.2.1.2.01.01.003.03.01.01-01</t>
  </si>
  <si>
    <t>MÁQUINAS PARA OFICINA Y CONTABILIDAD, Y SUS PARTES Y ACCESORIOS | MUEBLES Y ENSERES</t>
  </si>
  <si>
    <t>16.2.1.2.01.01.003.07</t>
  </si>
  <si>
    <t>EQUIPO DE TRANSPORTE</t>
  </si>
  <si>
    <t>16.2.1.2.01.01.003.07.01</t>
  </si>
  <si>
    <t>VEHÍCULOS AUTOMOTORES, REMOLQUES Y SEMIRREMOLQUES; Y SUS PARTES, PIEZAS Y ACCESORIOS</t>
  </si>
  <si>
    <t>16.2.1.2.01.01.003.07.01.01-01</t>
  </si>
  <si>
    <t>VEHÍCULOS AUTOMOTORES, REMOLQUES Y SEMIRREMOLQUES; Y SUS PARTES, PIEZAS Y ACCESORIOS | COMBUSTIBLE Y LUBRICANTES</t>
  </si>
  <si>
    <t>16.2.1.2.02</t>
  </si>
  <si>
    <t>ADQUISICIONES DIFERENTES DE ACTIVOS</t>
  </si>
  <si>
    <t>16.2.1.2.02.01</t>
  </si>
  <si>
    <t>MATERIALES Y SUMINISTROS</t>
  </si>
  <si>
    <t>16.2.1.2.02.01.002</t>
  </si>
  <si>
    <t>PRODUCTOS ALIMENTICIOS, BEBIDAS Y TABACO; TEXTILES, PRENDAS DE VESTIR Y PRODUCTOS DE CUERO</t>
  </si>
  <si>
    <t>16.2.1.2.02.01.002.01-01</t>
  </si>
  <si>
    <t>PRODUCTOS ALIMENTICIOS, BEBIDAS Y TABACO; TEXTILES, PRENDAS DE VESTIR Y PRODUCTOS DE CUERO | MATERIALES Y SUMINISTROS</t>
  </si>
  <si>
    <t>16.2.1.2.02.01.003</t>
  </si>
  <si>
    <t>OTROS BIENES TRANSPORTABLES (EXCEPTO PRODUCTOS METÁLICOS, MAQUINARIA Y EQUIPO)</t>
  </si>
  <si>
    <t>16.2.1.2.02.01.003.01-01</t>
  </si>
  <si>
    <t>OTROS BIENES TRANSPORTABLES (EXCEPTO PRODUCTOS METÁLICOS, MAQUINARIA Y EQUIPO)|MATERIALES Y SUMINISTROS</t>
  </si>
  <si>
    <t>16.2.1.2.02.02</t>
  </si>
  <si>
    <t>ADQUISICIÓN DE SERVICIOS</t>
  </si>
  <si>
    <t>16.2.1.2.02.02.006</t>
  </si>
  <si>
    <t>SERVICIOS DE ALOJAMIENTO; SERVICIOS DE SUMINISTRO DE COMIDAS Y BEBIDAS; SERVICIOS DE TRANSPORTE; Y SERVICIOS DE DISTRIBUCIÓN DE ELECTRICIDAD, GAS Y AGUA</t>
  </si>
  <si>
    <t>16.2.1.2.02.02.006.01-01</t>
  </si>
  <si>
    <t>COMERCIO Y DISTRIBUCION; ALOJAMIENTO; SERVICIOS DE SUMINISTRO DE COMIDAS Y BEBIDAS; SERVICIOS DE TRANSPORTE; Y SERVICIOS DE DISTRIBUCION DE ELECTRICIDAD, GAS Y AGUA | COMUNICACIONES Y TRANSPORTE</t>
  </si>
  <si>
    <t>16.2.1.2.02.02.006.02-01</t>
  </si>
  <si>
    <t>SERVICIOS DE ALOJAMIENTO; SERVICIOS DE SUMINISTRO DE COMIDAS Y BEBIDAS; SERVICIOS DE TRANSPORTE; Y SERVICIOS DE DISTRIBUCIÓN DE ELECTRICIDAD, GAS Y AGUA | ATENCION Y REPRESENTACION</t>
  </si>
  <si>
    <t>16.2.1.2.02.02.007</t>
  </si>
  <si>
    <t>SERVICIOS FINANCIEROS Y SERVICIOS CONEXOS, SERVICIOS INMOBILIARIOS Y SERVICIOS DE LEASING</t>
  </si>
  <si>
    <t>16.2.1.2.02.02.007.01-01</t>
  </si>
  <si>
    <t>SERVICIOS FINANCIEROS Y SERVICIOS CONEXOS, SERVICIOS INMOBILIARIOS Y SERVICIOS DE LEASING | SEGUROS</t>
  </si>
  <si>
    <t>16.2.1.2.02.02.008</t>
  </si>
  <si>
    <t>SERVICIOS PRESTADOS A LAS EMPRESAS Y SERVICIOS DE PRODUCCIÓN</t>
  </si>
  <si>
    <t>16.2.1.2.02.02.008.01-01</t>
  </si>
  <si>
    <t>SERVICIOS PRESTADOS A LAS EMPRESAS Y SERVICIOS DE PRODUCCIÓN | REMUNERACION SERVICIOS TECNICOS</t>
  </si>
  <si>
    <t>16.2.1.2.02.02.008.02-01</t>
  </si>
  <si>
    <t>SERVICIOS PRESTADOS A LAS EMPRESAS Y SERVICIOS DE PRODUCCIÓN|MANTENIMIENTO</t>
  </si>
  <si>
    <t>16.2.1.2.02.02.009</t>
  </si>
  <si>
    <t>SERVICIOS PARA LA COMUNIDAD, SOCIALES Y PERSONALES</t>
  </si>
  <si>
    <t>16.2.1.2.02.02.009.01-01</t>
  </si>
  <si>
    <t>SERVICIOS PARA LA COMUNIDAD, SOCIALES Y PERSONALES | CELULAR</t>
  </si>
  <si>
    <t>16.2.1.2.02.02.010</t>
  </si>
  <si>
    <t>VIÁTICOS DE LOS FUNCIONARIOS EN COMISIÓN</t>
  </si>
  <si>
    <t>16.2.1.2.02.02.010.01-01</t>
  </si>
  <si>
    <t>VIÁTICOS DE LOS FUNCIONARIOS EN COMISIÓN | VIATICOS Y GASTOS DE VIAJE</t>
  </si>
  <si>
    <t>16.2.1.3</t>
  </si>
  <si>
    <t>TRANSFERENCIAS CORRIENTES</t>
  </si>
  <si>
    <t>16.2.1.3.13</t>
  </si>
  <si>
    <t>SENTENCIAS Y CONCILIACIONES</t>
  </si>
  <si>
    <t>16.2.1.3.13.01</t>
  </si>
  <si>
    <t>FALLOS NACIONALES</t>
  </si>
  <si>
    <t>16.2.1.3.13.01.001</t>
  </si>
  <si>
    <t>SENTENCIAS</t>
  </si>
  <si>
    <t>16.2.1.3.13.01.001.01-01</t>
  </si>
  <si>
    <t>SENTENCIAS | SENTENCIAS FALLOS Y CONCILIACIONES</t>
  </si>
  <si>
    <t>16.2.1.3.13.01.002</t>
  </si>
  <si>
    <t>CONCILIACIONES</t>
  </si>
  <si>
    <t>16.2.1.3.13.01.002.01-01</t>
  </si>
  <si>
    <t>Ppto_2023</t>
  </si>
  <si>
    <t>SUELDO BÁSICO | SUELDOS DEL PERSONAL</t>
  </si>
  <si>
    <t>SUBSIDIO DE ALIMENTACIÓN | SUBSIDIO DE ALIMENTACION</t>
  </si>
  <si>
    <t>AUXILIO DE TRANSPORTE | AUXILIOS DE TRANSPORTE</t>
  </si>
  <si>
    <t>PRIMA DE NAVIDAD | PRIMA DE NAVIDAD</t>
  </si>
  <si>
    <t>APORTES DE CESANTÍAS | CESANTIAS ANTICIPADAS</t>
  </si>
  <si>
    <t>APORTES DE CESANTÍAS | CESANTIAS DEFINITIVAS</t>
  </si>
  <si>
    <t>APORTES DE CESANTÍAS | INTERESES A LAS CESANTIAS</t>
  </si>
  <si>
    <t>APORTES A CAJAS DE COMPENSACIÓN FAMILIAR | APORTES A CAJA DE COMPENSACION FAMILIAR 4%</t>
  </si>
  <si>
    <t>APORTES AL ICBF | APORTES ICBF  3%</t>
  </si>
  <si>
    <t>APORTES AL SENA | APORTES AL SENA  0,5%</t>
  </si>
  <si>
    <t>APORTES A LA ESAP | APORTE A ESAP 0,5%</t>
  </si>
  <si>
    <t>APORTES A ESCUELAS INDUSTRIALES E INSTITUTOS TÉCNICOS | ESCUELAS INDUSTRIALES E INSTITUTOS TECNICOS</t>
  </si>
  <si>
    <t>VACACIONES | VACACIONES</t>
  </si>
  <si>
    <t>BONIFICACIÓN ESPECIAL DE RECREACIÓN | BONIFICACION ESPECIAL DE RECREACION</t>
  </si>
  <si>
    <t>ESTÍMULOS A LOS EMPLEADOS DEL ESTADO | CAPACITACION Y ESTIMULOS</t>
  </si>
  <si>
    <t>CONCILIACIONES | SENTENCIAS FALLOS Y CONCILIACIONES</t>
  </si>
  <si>
    <t xml:space="preserve"> </t>
  </si>
  <si>
    <t>SALDO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</si>
  <si>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</si>
  <si>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</si>
  <si>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</si>
  <si>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</si>
  <si>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</si>
  <si>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</si>
  <si>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</si>
  <si>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</si>
  <si>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SEPT.</t>
  </si>
  <si>
    <t>OCTUBRE</t>
  </si>
  <si>
    <t>NOVIEMBRE</t>
  </si>
  <si>
    <t>DICIEMBRE</t>
  </si>
  <si>
    <t>TOTAL</t>
  </si>
  <si>
    <t>Ppto_2024</t>
  </si>
  <si>
    <t>Comprometido</t>
  </si>
  <si>
    <t>Ejecutado</t>
  </si>
  <si>
    <t>SALDO PRESUPUESTO</t>
  </si>
  <si>
    <t>SALDO COMPROMISO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</si>
</sst>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3" fontId="2" fillId="0" borderId="1" xfId="1" applyNumberFormat="1" applyFont="1" applyBorder="1" applyAlignment="1" applyProtection="1">
      <alignment horizontal="center" wrapText="1"/>
      <protection locked="0"/>
    </xf>
    <xf numFmtId="3" fontId="2" fillId="0" borderId="1" xfId="1" applyNumberFormat="1" applyFont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0" borderId="0" xfId="0" applyNumberFormat="1"/>
    <xf numFmtId="0" fontId="0" fillId="0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 applyProtection="1">
      <alignment horizontal="left" wrapText="1"/>
      <protection locked="0"/>
    </xf>
    <xf numFmtId="3" fontId="0" fillId="3" borderId="1" xfId="0" applyNumberFormat="1" applyFill="1" applyBorder="1"/>
    <xf numFmtId="0" fontId="0" fillId="3" borderId="1" xfId="0" applyFill="1" applyBorder="1" applyProtection="1">
      <protection locked="0"/>
    </xf>
    <xf numFmtId="3" fontId="0" fillId="0" borderId="1" xfId="0" applyNumberFormat="1" applyFill="1" applyBorder="1"/>
    <xf numFmtId="3" fontId="0" fillId="4" borderId="0" xfId="0" applyNumberFormat="1" applyFill="1"/>
    <xf numFmtId="3" fontId="0" fillId="4" borderId="1" xfId="0" applyNumberFormat="1" applyFill="1" applyBorder="1"/>
    <xf numFmtId="3" fontId="7" fillId="0" borderId="2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3" fontId="8" fillId="0" borderId="4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"/>
  <sheetViews>
    <sheetView tabSelected="1" workbookViewId="0">
      <selection sqref="A1:C7"/>
    </sheetView>
  </sheetViews>
  <sheetFormatPr baseColWidth="10" defaultRowHeight="15"/>
  <cols>
    <col min="1" max="1" width="26.28515625" style="4" customWidth="1"/>
    <col min="2" max="2" width="62" style="14" customWidth="1"/>
    <col min="3" max="3" width="22.85546875" style="11" customWidth="1"/>
    <col min="4" max="4" width="13.42578125" bestFit="1" customWidth="1"/>
  </cols>
  <sheetData>
    <row r="1" spans="1:4">
      <c r="A1" s="3" t="s">
        <v>0</v>
      </c>
      <c r="B1" s="3" t="s">
        <v>1</v>
      </c>
      <c r="C1" s="7" t="s">
        <v>157</v>
      </c>
    </row>
    <row r="2" spans="1:4">
      <c r="A2" s="1" t="s">
        <v>2</v>
      </c>
      <c r="B2" s="12" t="s">
        <v>3</v>
      </c>
      <c r="C2" s="8">
        <f>C3</f>
        <v>3939360956</v>
      </c>
      <c r="D2" s="11" t="s">
        <v>174</v>
      </c>
    </row>
    <row r="3" spans="1:4">
      <c r="A3" s="1" t="s">
        <v>4</v>
      </c>
      <c r="B3" s="12" t="s">
        <v>5</v>
      </c>
      <c r="C3" s="9">
        <f>C4+C52+C81</f>
        <v>3939360956</v>
      </c>
    </row>
    <row r="4" spans="1:4">
      <c r="A4" s="1" t="s">
        <v>6</v>
      </c>
      <c r="B4" s="12" t="s">
        <v>7</v>
      </c>
      <c r="C4" s="9">
        <f>C5</f>
        <v>2711800000</v>
      </c>
    </row>
    <row r="5" spans="1:4">
      <c r="A5" s="1" t="s">
        <v>8</v>
      </c>
      <c r="B5" s="12" t="s">
        <v>9</v>
      </c>
      <c r="C5" s="9">
        <f>C6+C23+C44</f>
        <v>2711800000</v>
      </c>
    </row>
    <row r="6" spans="1:4">
      <c r="A6" s="1" t="s">
        <v>10</v>
      </c>
      <c r="B6" s="12" t="s">
        <v>11</v>
      </c>
      <c r="C6" s="16">
        <f>C7</f>
        <v>1819000000</v>
      </c>
    </row>
    <row r="7" spans="1:4">
      <c r="A7" s="17" t="s">
        <v>12</v>
      </c>
      <c r="B7" s="12" t="s">
        <v>13</v>
      </c>
      <c r="C7" s="16">
        <f>C8+C10+C12+C14+C16+C18</f>
        <v>1819000000</v>
      </c>
    </row>
    <row r="8" spans="1:4">
      <c r="A8" s="1" t="s">
        <v>14</v>
      </c>
      <c r="B8" s="12" t="s">
        <v>15</v>
      </c>
      <c r="C8" s="9">
        <f>C9</f>
        <v>1486000000</v>
      </c>
    </row>
    <row r="9" spans="1:4">
      <c r="A9" s="5" t="s">
        <v>16</v>
      </c>
      <c r="B9" s="6" t="s">
        <v>158</v>
      </c>
      <c r="C9" s="10">
        <v>1486000000</v>
      </c>
    </row>
    <row r="10" spans="1:4">
      <c r="A10" s="1" t="s">
        <v>17</v>
      </c>
      <c r="B10" s="12" t="s">
        <v>18</v>
      </c>
      <c r="C10" s="9">
        <f>C11</f>
        <v>2200000</v>
      </c>
    </row>
    <row r="11" spans="1:4">
      <c r="A11" s="5" t="s">
        <v>19</v>
      </c>
      <c r="B11" s="6" t="s">
        <v>159</v>
      </c>
      <c r="C11" s="10">
        <v>2200000</v>
      </c>
    </row>
    <row r="12" spans="1:4">
      <c r="A12" s="1" t="s">
        <v>20</v>
      </c>
      <c r="B12" s="12" t="s">
        <v>21</v>
      </c>
      <c r="C12" s="9">
        <f>C13</f>
        <v>3600000</v>
      </c>
    </row>
    <row r="13" spans="1:4">
      <c r="A13" s="5" t="s">
        <v>22</v>
      </c>
      <c r="B13" s="6" t="s">
        <v>160</v>
      </c>
      <c r="C13" s="10">
        <v>3600000</v>
      </c>
    </row>
    <row r="14" spans="1:4">
      <c r="A14" s="1" t="s">
        <v>23</v>
      </c>
      <c r="B14" s="12" t="s">
        <v>24</v>
      </c>
      <c r="C14" s="9">
        <f>C15</f>
        <v>66800000</v>
      </c>
    </row>
    <row r="15" spans="1:4">
      <c r="A15" s="5" t="s">
        <v>25</v>
      </c>
      <c r="B15" s="6" t="s">
        <v>26</v>
      </c>
      <c r="C15" s="10">
        <v>66800000</v>
      </c>
    </row>
    <row r="16" spans="1:4">
      <c r="A16" s="1" t="s">
        <v>27</v>
      </c>
      <c r="B16" s="12" t="s">
        <v>28</v>
      </c>
      <c r="C16" s="9">
        <f>C17</f>
        <v>45900000</v>
      </c>
    </row>
    <row r="17" spans="1:3" ht="30">
      <c r="A17" s="5" t="s">
        <v>29</v>
      </c>
      <c r="B17" s="6" t="s">
        <v>30</v>
      </c>
      <c r="C17" s="10">
        <v>45900000</v>
      </c>
    </row>
    <row r="18" spans="1:3">
      <c r="A18" s="1" t="s">
        <v>31</v>
      </c>
      <c r="B18" s="12" t="s">
        <v>32</v>
      </c>
      <c r="C18" s="9">
        <f>C19+C21</f>
        <v>214500000</v>
      </c>
    </row>
    <row r="19" spans="1:3">
      <c r="A19" s="1" t="s">
        <v>33</v>
      </c>
      <c r="B19" s="12" t="s">
        <v>34</v>
      </c>
      <c r="C19" s="9">
        <f>C20</f>
        <v>144900000</v>
      </c>
    </row>
    <row r="20" spans="1:3">
      <c r="A20" s="5" t="s">
        <v>35</v>
      </c>
      <c r="B20" s="6" t="s">
        <v>161</v>
      </c>
      <c r="C20" s="10">
        <v>144900000</v>
      </c>
    </row>
    <row r="21" spans="1:3">
      <c r="A21" s="1" t="s">
        <v>36</v>
      </c>
      <c r="B21" s="12" t="s">
        <v>37</v>
      </c>
      <c r="C21" s="9">
        <f>C22</f>
        <v>69600000</v>
      </c>
    </row>
    <row r="22" spans="1:3">
      <c r="A22" s="5" t="s">
        <v>38</v>
      </c>
      <c r="B22" s="6" t="s">
        <v>39</v>
      </c>
      <c r="C22" s="10">
        <v>69600000</v>
      </c>
    </row>
    <row r="23" spans="1:3">
      <c r="A23" s="1" t="s">
        <v>40</v>
      </c>
      <c r="B23" s="12" t="s">
        <v>41</v>
      </c>
      <c r="C23" s="16">
        <f>C24+C26+C28+C32+C34+C36+C38+C40+C42</f>
        <v>771700000</v>
      </c>
    </row>
    <row r="24" spans="1:3">
      <c r="A24" s="1" t="s">
        <v>42</v>
      </c>
      <c r="B24" s="12" t="s">
        <v>43</v>
      </c>
      <c r="C24" s="9">
        <f>C25</f>
        <v>191600000</v>
      </c>
    </row>
    <row r="25" spans="1:3" ht="30">
      <c r="A25" s="5" t="s">
        <v>44</v>
      </c>
      <c r="B25" s="6" t="s">
        <v>45</v>
      </c>
      <c r="C25" s="10">
        <v>191600000</v>
      </c>
    </row>
    <row r="26" spans="1:3">
      <c r="A26" s="1" t="s">
        <v>46</v>
      </c>
      <c r="B26" s="12" t="s">
        <v>47</v>
      </c>
      <c r="C26" s="9">
        <f>C27</f>
        <v>135700000</v>
      </c>
    </row>
    <row r="27" spans="1:3" ht="30">
      <c r="A27" s="5" t="s">
        <v>48</v>
      </c>
      <c r="B27" s="6" t="s">
        <v>49</v>
      </c>
      <c r="C27" s="10">
        <v>135700000</v>
      </c>
    </row>
    <row r="28" spans="1:3">
      <c r="A28" s="1" t="s">
        <v>50</v>
      </c>
      <c r="B28" s="12" t="s">
        <v>51</v>
      </c>
      <c r="C28" s="9">
        <f>C29+C30+C31</f>
        <v>268700000</v>
      </c>
    </row>
    <row r="29" spans="1:3">
      <c r="A29" s="5" t="s">
        <v>52</v>
      </c>
      <c r="B29" s="6" t="s">
        <v>162</v>
      </c>
      <c r="C29" s="10">
        <v>106500000</v>
      </c>
    </row>
    <row r="30" spans="1:3">
      <c r="A30" s="5" t="s">
        <v>53</v>
      </c>
      <c r="B30" s="6" t="s">
        <v>163</v>
      </c>
      <c r="C30" s="10">
        <v>144800000</v>
      </c>
    </row>
    <row r="31" spans="1:3">
      <c r="A31" s="5" t="s">
        <v>54</v>
      </c>
      <c r="B31" s="6" t="s">
        <v>164</v>
      </c>
      <c r="C31" s="10">
        <v>17400000</v>
      </c>
    </row>
    <row r="32" spans="1:3">
      <c r="A32" s="1" t="s">
        <v>55</v>
      </c>
      <c r="B32" s="12" t="s">
        <v>56</v>
      </c>
      <c r="C32" s="9">
        <f>C33</f>
        <v>73700000</v>
      </c>
    </row>
    <row r="33" spans="1:3" ht="30">
      <c r="A33" s="5" t="s">
        <v>57</v>
      </c>
      <c r="B33" s="6" t="s">
        <v>165</v>
      </c>
      <c r="C33" s="10">
        <v>73700000</v>
      </c>
    </row>
    <row r="34" spans="1:3">
      <c r="A34" s="1" t="s">
        <v>58</v>
      </c>
      <c r="B34" s="12" t="s">
        <v>59</v>
      </c>
      <c r="C34" s="9">
        <f>C35</f>
        <v>9900000</v>
      </c>
    </row>
    <row r="35" spans="1:3" ht="30">
      <c r="A35" s="5" t="s">
        <v>60</v>
      </c>
      <c r="B35" s="6" t="s">
        <v>61</v>
      </c>
      <c r="C35" s="10">
        <v>9900000</v>
      </c>
    </row>
    <row r="36" spans="1:3">
      <c r="A36" s="1" t="s">
        <v>62</v>
      </c>
      <c r="B36" s="12" t="s">
        <v>63</v>
      </c>
      <c r="C36" s="9">
        <f>C37</f>
        <v>55300000</v>
      </c>
    </row>
    <row r="37" spans="1:3">
      <c r="A37" s="5" t="s">
        <v>64</v>
      </c>
      <c r="B37" s="6" t="s">
        <v>166</v>
      </c>
      <c r="C37" s="10">
        <v>55300000</v>
      </c>
    </row>
    <row r="38" spans="1:3">
      <c r="A38" s="1" t="s">
        <v>65</v>
      </c>
      <c r="B38" s="12" t="s">
        <v>66</v>
      </c>
      <c r="C38" s="9">
        <f>C39</f>
        <v>9200000</v>
      </c>
    </row>
    <row r="39" spans="1:3">
      <c r="A39" s="5" t="s">
        <v>67</v>
      </c>
      <c r="B39" s="6" t="s">
        <v>167</v>
      </c>
      <c r="C39" s="10">
        <v>9200000</v>
      </c>
    </row>
    <row r="40" spans="1:3">
      <c r="A40" s="1" t="s">
        <v>68</v>
      </c>
      <c r="B40" s="12" t="s">
        <v>69</v>
      </c>
      <c r="C40" s="9">
        <f>C41</f>
        <v>9200000</v>
      </c>
    </row>
    <row r="41" spans="1:3">
      <c r="A41" s="5" t="s">
        <v>70</v>
      </c>
      <c r="B41" s="6" t="s">
        <v>168</v>
      </c>
      <c r="C41" s="10">
        <v>9200000</v>
      </c>
    </row>
    <row r="42" spans="1:3">
      <c r="A42" s="1" t="s">
        <v>71</v>
      </c>
      <c r="B42" s="12" t="s">
        <v>72</v>
      </c>
      <c r="C42" s="9">
        <f>C43</f>
        <v>18400000</v>
      </c>
    </row>
    <row r="43" spans="1:3" ht="30">
      <c r="A43" s="5" t="s">
        <v>73</v>
      </c>
      <c r="B43" s="6" t="s">
        <v>169</v>
      </c>
      <c r="C43" s="10">
        <v>18400000</v>
      </c>
    </row>
    <row r="44" spans="1:3">
      <c r="A44" s="1" t="s">
        <v>74</v>
      </c>
      <c r="B44" s="12" t="s">
        <v>75</v>
      </c>
      <c r="C44" s="16">
        <f>C45+C50</f>
        <v>121100000</v>
      </c>
    </row>
    <row r="45" spans="1:3">
      <c r="A45" s="1" t="s">
        <v>76</v>
      </c>
      <c r="B45" s="12" t="s">
        <v>32</v>
      </c>
      <c r="C45" s="9">
        <f>C46+C48</f>
        <v>106100000</v>
      </c>
    </row>
    <row r="46" spans="1:3">
      <c r="A46" s="1" t="s">
        <v>77</v>
      </c>
      <c r="B46" s="12" t="s">
        <v>78</v>
      </c>
      <c r="C46" s="9">
        <f>C47</f>
        <v>97400000</v>
      </c>
    </row>
    <row r="47" spans="1:3">
      <c r="A47" s="5" t="s">
        <v>79</v>
      </c>
      <c r="B47" s="6" t="s">
        <v>170</v>
      </c>
      <c r="C47" s="10">
        <v>97400000</v>
      </c>
    </row>
    <row r="48" spans="1:3">
      <c r="A48" s="1" t="s">
        <v>80</v>
      </c>
      <c r="B48" s="12" t="s">
        <v>81</v>
      </c>
      <c r="C48" s="9">
        <f>C49</f>
        <v>8700000</v>
      </c>
    </row>
    <row r="49" spans="1:3" ht="30">
      <c r="A49" s="5" t="s">
        <v>82</v>
      </c>
      <c r="B49" s="6" t="s">
        <v>171</v>
      </c>
      <c r="C49" s="10">
        <v>8700000</v>
      </c>
    </row>
    <row r="50" spans="1:3">
      <c r="A50" s="1" t="s">
        <v>83</v>
      </c>
      <c r="B50" s="12" t="s">
        <v>84</v>
      </c>
      <c r="C50" s="9">
        <f>C51</f>
        <v>15000000</v>
      </c>
    </row>
    <row r="51" spans="1:3" ht="30">
      <c r="A51" s="5" t="s">
        <v>85</v>
      </c>
      <c r="B51" s="6" t="s">
        <v>172</v>
      </c>
      <c r="C51" s="10">
        <v>15000000</v>
      </c>
    </row>
    <row r="52" spans="1:3">
      <c r="A52" s="1" t="s">
        <v>86</v>
      </c>
      <c r="B52" s="12" t="s">
        <v>87</v>
      </c>
      <c r="C52" s="9">
        <f>C53+C62</f>
        <v>1221560956</v>
      </c>
    </row>
    <row r="53" spans="1:3">
      <c r="A53" s="1" t="s">
        <v>88</v>
      </c>
      <c r="B53" s="12" t="s">
        <v>89</v>
      </c>
      <c r="C53" s="9">
        <f>C54</f>
        <v>10000000</v>
      </c>
    </row>
    <row r="54" spans="1:3">
      <c r="A54" s="1" t="s">
        <v>90</v>
      </c>
      <c r="B54" s="12" t="s">
        <v>91</v>
      </c>
      <c r="C54" s="9">
        <f>C55</f>
        <v>10000000</v>
      </c>
    </row>
    <row r="55" spans="1:3">
      <c r="A55" s="1" t="s">
        <v>92</v>
      </c>
      <c r="B55" s="12" t="s">
        <v>93</v>
      </c>
      <c r="C55" s="9">
        <f>C56+C59</f>
        <v>10000000</v>
      </c>
    </row>
    <row r="56" spans="1:3">
      <c r="A56" s="1" t="s">
        <v>94</v>
      </c>
      <c r="B56" s="12" t="s">
        <v>95</v>
      </c>
      <c r="C56" s="9">
        <f>C57</f>
        <v>0</v>
      </c>
    </row>
    <row r="57" spans="1:3" ht="30">
      <c r="A57" s="1" t="s">
        <v>96</v>
      </c>
      <c r="B57" s="12" t="s">
        <v>97</v>
      </c>
      <c r="C57" s="9">
        <f>C58</f>
        <v>0</v>
      </c>
    </row>
    <row r="58" spans="1:3" ht="30">
      <c r="A58" s="5" t="s">
        <v>98</v>
      </c>
      <c r="B58" s="6" t="s">
        <v>99</v>
      </c>
      <c r="C58" s="10"/>
    </row>
    <row r="59" spans="1:3">
      <c r="A59" s="1" t="s">
        <v>100</v>
      </c>
      <c r="B59" s="12" t="s">
        <v>101</v>
      </c>
      <c r="C59" s="9">
        <f>C60</f>
        <v>10000000</v>
      </c>
    </row>
    <row r="60" spans="1:3" ht="30">
      <c r="A60" s="1" t="s">
        <v>102</v>
      </c>
      <c r="B60" s="12" t="s">
        <v>103</v>
      </c>
      <c r="C60" s="9">
        <f>C61</f>
        <v>10000000</v>
      </c>
    </row>
    <row r="61" spans="1:3" ht="30">
      <c r="A61" s="5" t="s">
        <v>104</v>
      </c>
      <c r="B61" s="6" t="s">
        <v>105</v>
      </c>
      <c r="C61" s="10">
        <v>10000000</v>
      </c>
    </row>
    <row r="62" spans="1:3">
      <c r="A62" s="1" t="s">
        <v>106</v>
      </c>
      <c r="B62" s="12" t="s">
        <v>107</v>
      </c>
      <c r="C62" s="9">
        <f>C63+C68</f>
        <v>1211560956</v>
      </c>
    </row>
    <row r="63" spans="1:3">
      <c r="A63" s="1" t="s">
        <v>108</v>
      </c>
      <c r="B63" s="15" t="s">
        <v>109</v>
      </c>
      <c r="C63" s="9">
        <f>C64+C66</f>
        <v>23000000</v>
      </c>
    </row>
    <row r="64" spans="1:3" ht="30">
      <c r="A64" s="1" t="s">
        <v>110</v>
      </c>
      <c r="B64" s="12" t="s">
        <v>111</v>
      </c>
      <c r="C64" s="9">
        <f>C65</f>
        <v>3000000</v>
      </c>
    </row>
    <row r="65" spans="1:3" ht="30">
      <c r="A65" s="5" t="s">
        <v>112</v>
      </c>
      <c r="B65" s="6" t="s">
        <v>113</v>
      </c>
      <c r="C65" s="10">
        <v>3000000</v>
      </c>
    </row>
    <row r="66" spans="1:3" ht="30">
      <c r="A66" s="1" t="s">
        <v>114</v>
      </c>
      <c r="B66" s="12" t="s">
        <v>115</v>
      </c>
      <c r="C66" s="9">
        <f>C67</f>
        <v>20000000</v>
      </c>
    </row>
    <row r="67" spans="1:3" ht="30">
      <c r="A67" s="5" t="s">
        <v>116</v>
      </c>
      <c r="B67" s="6" t="s">
        <v>117</v>
      </c>
      <c r="C67" s="10">
        <v>20000000</v>
      </c>
    </row>
    <row r="68" spans="1:3">
      <c r="A68" s="1" t="s">
        <v>118</v>
      </c>
      <c r="B68" s="12" t="s">
        <v>119</v>
      </c>
      <c r="C68" s="9">
        <f>C69+C72+C74+C77+C79</f>
        <v>1188560956</v>
      </c>
    </row>
    <row r="69" spans="1:3" ht="45">
      <c r="A69" s="1" t="s">
        <v>120</v>
      </c>
      <c r="B69" s="2" t="s">
        <v>121</v>
      </c>
      <c r="C69" s="9">
        <f>C70+C71</f>
        <v>15000000</v>
      </c>
    </row>
    <row r="70" spans="1:3" ht="60">
      <c r="A70" s="5" t="s">
        <v>122</v>
      </c>
      <c r="B70" s="6" t="s">
        <v>123</v>
      </c>
      <c r="C70" s="10">
        <v>3000000</v>
      </c>
    </row>
    <row r="71" spans="1:3" ht="60">
      <c r="A71" s="5" t="s">
        <v>124</v>
      </c>
      <c r="B71" s="6" t="s">
        <v>125</v>
      </c>
      <c r="C71" s="10">
        <v>12000000</v>
      </c>
    </row>
    <row r="72" spans="1:3" ht="30">
      <c r="A72" s="1" t="s">
        <v>126</v>
      </c>
      <c r="B72" s="2" t="s">
        <v>127</v>
      </c>
      <c r="C72" s="9">
        <f>C73</f>
        <v>3000000</v>
      </c>
    </row>
    <row r="73" spans="1:3" ht="30">
      <c r="A73" s="5" t="s">
        <v>128</v>
      </c>
      <c r="B73" s="6" t="s">
        <v>129</v>
      </c>
      <c r="C73" s="10">
        <v>3000000</v>
      </c>
    </row>
    <row r="74" spans="1:3" ht="30">
      <c r="A74" s="1" t="s">
        <v>130</v>
      </c>
      <c r="B74" s="12" t="s">
        <v>131</v>
      </c>
      <c r="C74" s="9">
        <f>C75+C76</f>
        <v>1154860956</v>
      </c>
    </row>
    <row r="75" spans="1:3" ht="30">
      <c r="A75" s="5" t="s">
        <v>132</v>
      </c>
      <c r="B75" s="6" t="s">
        <v>133</v>
      </c>
      <c r="C75" s="10">
        <f>1023760956+111100000</f>
        <v>1134860956</v>
      </c>
    </row>
    <row r="76" spans="1:3" ht="30">
      <c r="A76" s="5" t="s">
        <v>134</v>
      </c>
      <c r="B76" s="6" t="s">
        <v>135</v>
      </c>
      <c r="C76" s="10">
        <v>20000000</v>
      </c>
    </row>
    <row r="77" spans="1:3">
      <c r="A77" s="1" t="s">
        <v>136</v>
      </c>
      <c r="B77" s="12" t="s">
        <v>137</v>
      </c>
      <c r="C77" s="9">
        <f>C78</f>
        <v>5700000</v>
      </c>
    </row>
    <row r="78" spans="1:3" ht="30">
      <c r="A78" s="5" t="s">
        <v>138</v>
      </c>
      <c r="B78" s="13" t="s">
        <v>139</v>
      </c>
      <c r="C78" s="10">
        <v>5700000</v>
      </c>
    </row>
    <row r="79" spans="1:3">
      <c r="A79" s="1" t="s">
        <v>140</v>
      </c>
      <c r="B79" s="12" t="s">
        <v>141</v>
      </c>
      <c r="C79" s="9">
        <f>C80</f>
        <v>10000000</v>
      </c>
    </row>
    <row r="80" spans="1:3" ht="30">
      <c r="A80" s="5" t="s">
        <v>142</v>
      </c>
      <c r="B80" s="6" t="s">
        <v>143</v>
      </c>
      <c r="C80" s="10">
        <v>10000000</v>
      </c>
    </row>
    <row r="81" spans="1:4">
      <c r="A81" s="1" t="s">
        <v>144</v>
      </c>
      <c r="B81" s="12" t="s">
        <v>145</v>
      </c>
      <c r="C81" s="9">
        <f>C82</f>
        <v>6000000</v>
      </c>
    </row>
    <row r="82" spans="1:4">
      <c r="A82" s="1" t="s">
        <v>146</v>
      </c>
      <c r="B82" s="2" t="s">
        <v>147</v>
      </c>
      <c r="C82" s="9">
        <f>C83</f>
        <v>6000000</v>
      </c>
    </row>
    <row r="83" spans="1:4">
      <c r="A83" s="1" t="s">
        <v>148</v>
      </c>
      <c r="B83" s="12" t="s">
        <v>149</v>
      </c>
      <c r="C83" s="9">
        <f>C84+C86</f>
        <v>6000000</v>
      </c>
    </row>
    <row r="84" spans="1:4">
      <c r="A84" s="1" t="s">
        <v>150</v>
      </c>
      <c r="B84" s="12" t="s">
        <v>151</v>
      </c>
      <c r="C84" s="9">
        <f>C85</f>
        <v>5000000</v>
      </c>
    </row>
    <row r="85" spans="1:4">
      <c r="A85" s="5" t="s">
        <v>152</v>
      </c>
      <c r="B85" s="6" t="s">
        <v>153</v>
      </c>
      <c r="C85" s="10">
        <v>5000000</v>
      </c>
    </row>
    <row r="86" spans="1:4">
      <c r="A86" s="1" t="s">
        <v>154</v>
      </c>
      <c r="B86" s="12" t="s">
        <v>155</v>
      </c>
      <c r="C86" s="9">
        <f>C87</f>
        <v>1000000</v>
      </c>
    </row>
    <row r="87" spans="1:4">
      <c r="A87" s="5" t="s">
        <v>156</v>
      </c>
      <c r="B87" s="6" t="s">
        <v>173</v>
      </c>
      <c r="C87" s="10">
        <v>1000000</v>
      </c>
    </row>
    <row r="88" spans="1:4">
      <c r="D88" s="11" t="s">
        <v>174</v>
      </c>
    </row>
  </sheetData>
  <autoFilter ref="A1:C8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pane xSplit="3" ySplit="1" topLeftCell="D17" activePane="bottomRight" state="frozen"/>
      <selection pane="topRight" activeCell="D1" sqref="D1"/>
      <selection pane="bottomLeft" activeCell="A2" sqref="A2"/>
      <selection pane="bottomRight" sqref="A1:G1"/>
    </sheetView>
  </sheetViews>
  <sheetFormatPr baseColWidth="10" defaultColWidth="33.140625" defaultRowHeight="15"/>
  <cols>
    <col min="1" max="1" width="27" customWidth="1"/>
    <col min="2" max="2" width="33.140625" customWidth="1"/>
    <col min="3" max="3" width="18.7109375" customWidth="1"/>
    <col min="4" max="5" width="11.140625" style="11" customWidth="1"/>
    <col min="6" max="6" width="8" style="11" customWidth="1"/>
    <col min="7" max="7" width="6" style="11" customWidth="1"/>
    <col min="8" max="9" width="6.42578125" style="11" customWidth="1"/>
    <col min="10" max="10" width="5.85546875" style="11" customWidth="1"/>
    <col min="11" max="11" width="8.42578125" style="11" customWidth="1"/>
    <col min="12" max="12" width="5.7109375" style="11" customWidth="1"/>
    <col min="13" max="13" width="9.140625" style="11" customWidth="1"/>
    <col min="14" max="14" width="11.7109375" style="11" customWidth="1"/>
    <col min="15" max="15" width="10.5703125" style="11" customWidth="1"/>
    <col min="16" max="17" width="12.7109375" style="11" bestFit="1" customWidth="1"/>
    <col min="18" max="18" width="12.7109375" bestFit="1" customWidth="1"/>
    <col min="19" max="19" width="13.42578125" bestFit="1" customWidth="1"/>
  </cols>
  <sheetData>
    <row r="1" spans="1:19">
      <c r="A1" s="3" t="s">
        <v>0</v>
      </c>
      <c r="B1" s="3" t="s">
        <v>1</v>
      </c>
      <c r="C1" s="7" t="s">
        <v>157</v>
      </c>
      <c r="D1" s="9" t="s">
        <v>176</v>
      </c>
      <c r="E1" s="9" t="s">
        <v>177</v>
      </c>
      <c r="F1" s="9" t="s">
        <v>178</v>
      </c>
      <c r="G1" s="9" t="s">
        <v>179</v>
      </c>
      <c r="H1" s="9" t="s">
        <v>180</v>
      </c>
      <c r="I1" s="9" t="s">
        <v>181</v>
      </c>
      <c r="J1" s="9" t="s">
        <v>182</v>
      </c>
      <c r="K1" s="9" t="s">
        <v>183</v>
      </c>
      <c r="L1" s="9" t="s">
        <v>184</v>
      </c>
      <c r="M1" s="9" t="s">
        <v>185</v>
      </c>
      <c r="N1" s="9" t="s">
        <v>186</v>
      </c>
      <c r="O1" s="9" t="s">
        <v>187</v>
      </c>
      <c r="P1" s="9" t="s">
        <v>188</v>
      </c>
      <c r="Q1" s="9" t="s">
        <v>175</v>
      </c>
    </row>
    <row r="2" spans="1:19" ht="30">
      <c r="A2" s="5" t="s">
        <v>16</v>
      </c>
      <c r="B2" s="6" t="s">
        <v>158</v>
      </c>
      <c r="C2" s="10">
        <v>1486000000</v>
      </c>
      <c r="D2" s="19">
        <v>90326804</v>
      </c>
      <c r="E2" s="9">
        <f>51238217+1906438+57258687</f>
        <v>110403342</v>
      </c>
      <c r="F2" s="9"/>
      <c r="G2" s="9"/>
      <c r="H2" s="9"/>
      <c r="I2" s="9"/>
      <c r="J2" s="9"/>
      <c r="K2" s="9"/>
      <c r="L2" s="9"/>
      <c r="M2" s="9"/>
      <c r="N2" s="9"/>
      <c r="O2" s="9"/>
      <c r="P2" s="9">
        <f>SUM(D2:O2)</f>
        <v>200730146</v>
      </c>
      <c r="Q2" s="9">
        <f>C2-P2</f>
        <v>1285269854</v>
      </c>
      <c r="R2" s="11">
        <v>200730146</v>
      </c>
      <c r="S2" s="11">
        <f>P2-R2</f>
        <v>0</v>
      </c>
    </row>
    <row r="3" spans="1:19" ht="30">
      <c r="A3" s="5" t="s">
        <v>19</v>
      </c>
      <c r="B3" s="6" t="s">
        <v>159</v>
      </c>
      <c r="C3" s="10">
        <v>2200000</v>
      </c>
      <c r="D3" s="19">
        <v>119520</v>
      </c>
      <c r="E3" s="9">
        <f>83386*2</f>
        <v>166772</v>
      </c>
      <c r="F3" s="9"/>
      <c r="G3" s="9"/>
      <c r="H3" s="9"/>
      <c r="I3" s="9"/>
      <c r="J3" s="9"/>
      <c r="K3" s="9"/>
      <c r="L3" s="9"/>
      <c r="M3" s="9"/>
      <c r="N3" s="9"/>
      <c r="O3" s="9"/>
      <c r="P3" s="9">
        <f t="shared" ref="P3:P35" si="0">SUM(D3:O3)</f>
        <v>286292</v>
      </c>
      <c r="Q3" s="9">
        <f t="shared" ref="Q3:Q35" si="1">C3-P3</f>
        <v>1913708</v>
      </c>
      <c r="R3" s="11">
        <v>286292</v>
      </c>
      <c r="S3" s="11">
        <f t="shared" ref="S3:S35" si="2">P3-R3</f>
        <v>0</v>
      </c>
    </row>
    <row r="4" spans="1:19" ht="30">
      <c r="A4" s="5" t="s">
        <v>22</v>
      </c>
      <c r="B4" s="6" t="s">
        <v>160</v>
      </c>
      <c r="C4" s="10">
        <v>3600000</v>
      </c>
      <c r="D4" s="19">
        <v>232200</v>
      </c>
      <c r="E4" s="9">
        <f>162000*2</f>
        <v>324000</v>
      </c>
      <c r="F4" s="9"/>
      <c r="G4" s="9"/>
      <c r="H4" s="9"/>
      <c r="I4" s="9"/>
      <c r="J4" s="9"/>
      <c r="K4" s="9"/>
      <c r="L4" s="9"/>
      <c r="M4" s="9"/>
      <c r="N4" s="9"/>
      <c r="O4" s="9"/>
      <c r="P4" s="9">
        <f t="shared" si="0"/>
        <v>556200</v>
      </c>
      <c r="Q4" s="9">
        <f t="shared" si="1"/>
        <v>3043800</v>
      </c>
      <c r="R4" s="11">
        <v>556200</v>
      </c>
      <c r="S4" s="11">
        <f t="shared" si="2"/>
        <v>0</v>
      </c>
    </row>
    <row r="5" spans="1:19" ht="30">
      <c r="A5" s="5" t="s">
        <v>25</v>
      </c>
      <c r="B5" s="6" t="s">
        <v>26</v>
      </c>
      <c r="C5" s="10">
        <v>66800000</v>
      </c>
      <c r="D5" s="19">
        <v>0</v>
      </c>
      <c r="E5" s="9">
        <f>2164791+993330+2454014+2313785</f>
        <v>7925920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f t="shared" si="0"/>
        <v>7925920</v>
      </c>
      <c r="Q5" s="9">
        <f t="shared" si="1"/>
        <v>58874080</v>
      </c>
      <c r="R5" s="11">
        <v>2164791</v>
      </c>
      <c r="S5" s="11">
        <f t="shared" si="2"/>
        <v>5761129</v>
      </c>
    </row>
    <row r="6" spans="1:19" ht="60">
      <c r="A6" s="5" t="s">
        <v>29</v>
      </c>
      <c r="B6" s="6" t="s">
        <v>30</v>
      </c>
      <c r="C6" s="10">
        <v>45900000</v>
      </c>
      <c r="D6" s="19">
        <v>5081692</v>
      </c>
      <c r="E6" s="9">
        <f>359922+129375+2568535+1636009</f>
        <v>4693841</v>
      </c>
      <c r="F6" s="9"/>
      <c r="G6" s="9"/>
      <c r="H6" s="9"/>
      <c r="I6" s="9"/>
      <c r="J6" s="9"/>
      <c r="K6" s="9"/>
      <c r="L6" s="9"/>
      <c r="M6" s="9"/>
      <c r="N6" s="9"/>
      <c r="O6" s="9"/>
      <c r="P6" s="9">
        <f t="shared" si="0"/>
        <v>9775533</v>
      </c>
      <c r="Q6" s="9">
        <f t="shared" si="1"/>
        <v>36124467</v>
      </c>
      <c r="R6" s="11">
        <v>5441614</v>
      </c>
      <c r="S6" s="11">
        <f t="shared" si="2"/>
        <v>4333919</v>
      </c>
    </row>
    <row r="7" spans="1:19" ht="30">
      <c r="A7" s="5" t="s">
        <v>35</v>
      </c>
      <c r="B7" s="6" t="s">
        <v>161</v>
      </c>
      <c r="C7" s="10">
        <v>144900000</v>
      </c>
      <c r="D7" s="19">
        <v>0</v>
      </c>
      <c r="E7" s="9">
        <f>731971+418985+1402294+1121835</f>
        <v>3675085</v>
      </c>
      <c r="F7" s="9"/>
      <c r="G7" s="9"/>
      <c r="H7" s="9"/>
      <c r="I7" s="9"/>
      <c r="J7" s="9"/>
      <c r="K7" s="9"/>
      <c r="L7" s="9"/>
      <c r="M7" s="9"/>
      <c r="N7" s="9"/>
      <c r="O7" s="9"/>
      <c r="P7" s="9">
        <f t="shared" si="0"/>
        <v>3675085</v>
      </c>
      <c r="Q7" s="9">
        <f t="shared" si="1"/>
        <v>141224915</v>
      </c>
      <c r="R7" s="11">
        <v>731971</v>
      </c>
      <c r="S7" s="11">
        <f t="shared" si="2"/>
        <v>2943114</v>
      </c>
    </row>
    <row r="8" spans="1:19" ht="30">
      <c r="A8" s="5" t="s">
        <v>38</v>
      </c>
      <c r="B8" s="6" t="s">
        <v>39</v>
      </c>
      <c r="C8" s="10">
        <v>69600000</v>
      </c>
      <c r="D8" s="19">
        <v>3116984</v>
      </c>
      <c r="E8" s="9">
        <f>542502+198107+3933706+2337698</f>
        <v>7012013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f t="shared" si="0"/>
        <v>10128997</v>
      </c>
      <c r="Q8" s="9">
        <f t="shared" si="1"/>
        <v>59471003</v>
      </c>
      <c r="R8" s="11">
        <v>3659486</v>
      </c>
      <c r="S8" s="11">
        <f t="shared" si="2"/>
        <v>6469511</v>
      </c>
    </row>
    <row r="9" spans="1:19" ht="60">
      <c r="A9" s="5" t="s">
        <v>44</v>
      </c>
      <c r="B9" s="6" t="s">
        <v>45</v>
      </c>
      <c r="C9" s="10">
        <v>191600000</v>
      </c>
      <c r="D9" s="19">
        <v>11938926</v>
      </c>
      <c r="E9" s="9">
        <f>6378603+6870951+43203+151450+308159+196260</f>
        <v>13948626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f t="shared" si="0"/>
        <v>25887552</v>
      </c>
      <c r="Q9" s="9">
        <f t="shared" si="1"/>
        <v>165712448</v>
      </c>
      <c r="R9" s="11">
        <v>25231683</v>
      </c>
      <c r="S9" s="11">
        <f t="shared" si="2"/>
        <v>655869</v>
      </c>
    </row>
    <row r="10" spans="1:19" ht="45">
      <c r="A10" s="5" t="s">
        <v>48</v>
      </c>
      <c r="B10" s="6" t="s">
        <v>49</v>
      </c>
      <c r="C10" s="10">
        <v>135700000</v>
      </c>
      <c r="D10" s="19">
        <v>8457026</v>
      </c>
      <c r="E10" s="9">
        <f>4518303+4867151+30603+151456+139060+218259+454</f>
        <v>9925286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f t="shared" si="0"/>
        <v>18382312</v>
      </c>
      <c r="Q10" s="9">
        <f t="shared" si="1"/>
        <v>117317688</v>
      </c>
      <c r="R10" s="11">
        <v>17873083</v>
      </c>
      <c r="S10" s="11">
        <f t="shared" si="2"/>
        <v>509229</v>
      </c>
    </row>
    <row r="11" spans="1:19" ht="30">
      <c r="A11" s="5" t="s">
        <v>52</v>
      </c>
      <c r="B11" s="6" t="s">
        <v>162</v>
      </c>
      <c r="C11" s="10">
        <v>106500000</v>
      </c>
      <c r="D11" s="19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f t="shared" si="0"/>
        <v>0</v>
      </c>
      <c r="Q11" s="9">
        <f t="shared" si="1"/>
        <v>106500000</v>
      </c>
      <c r="R11" s="11">
        <v>0</v>
      </c>
      <c r="S11" s="11">
        <f t="shared" si="2"/>
        <v>0</v>
      </c>
    </row>
    <row r="12" spans="1:19" ht="30">
      <c r="A12" s="5" t="s">
        <v>53</v>
      </c>
      <c r="B12" s="6" t="s">
        <v>163</v>
      </c>
      <c r="C12" s="10">
        <v>144800000</v>
      </c>
      <c r="D12" s="19">
        <v>0</v>
      </c>
      <c r="E12" s="9">
        <f>82143+701147+420688</f>
        <v>1203978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f t="shared" si="0"/>
        <v>1203978</v>
      </c>
      <c r="Q12" s="9">
        <f t="shared" si="1"/>
        <v>143596022</v>
      </c>
      <c r="R12" s="11">
        <v>0</v>
      </c>
      <c r="S12" s="11">
        <f t="shared" si="2"/>
        <v>1203978</v>
      </c>
    </row>
    <row r="13" spans="1:19" ht="30">
      <c r="A13" s="5" t="s">
        <v>54</v>
      </c>
      <c r="B13" s="6" t="s">
        <v>164</v>
      </c>
      <c r="C13" s="10">
        <v>17400000</v>
      </c>
      <c r="D13" s="19">
        <v>0</v>
      </c>
      <c r="E13" s="9">
        <f>219+7011+2524</f>
        <v>9754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f t="shared" si="0"/>
        <v>9754</v>
      </c>
      <c r="Q13" s="9">
        <f t="shared" si="1"/>
        <v>17390246</v>
      </c>
      <c r="R13" s="11">
        <v>0</v>
      </c>
      <c r="S13" s="11">
        <f t="shared" si="2"/>
        <v>9754</v>
      </c>
    </row>
    <row r="14" spans="1:19" ht="60">
      <c r="A14" s="5" t="s">
        <v>57</v>
      </c>
      <c r="B14" s="6" t="s">
        <v>165</v>
      </c>
      <c r="C14" s="10">
        <v>73700000</v>
      </c>
      <c r="D14" s="19">
        <v>4106200</v>
      </c>
      <c r="E14" s="9">
        <f>2053700+2096700+304200+56800+607300+402300</f>
        <v>5521000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f t="shared" si="0"/>
        <v>9627200</v>
      </c>
      <c r="Q14" s="9">
        <f t="shared" si="1"/>
        <v>64072800</v>
      </c>
      <c r="R14" s="11">
        <v>8560800</v>
      </c>
      <c r="S14" s="11">
        <f t="shared" si="2"/>
        <v>1066400</v>
      </c>
    </row>
    <row r="15" spans="1:19" ht="45">
      <c r="A15" s="5" t="s">
        <v>60</v>
      </c>
      <c r="B15" s="6" t="s">
        <v>61</v>
      </c>
      <c r="C15" s="10">
        <v>9900000</v>
      </c>
      <c r="D15" s="19">
        <v>0</v>
      </c>
      <c r="E15" s="9">
        <f>1900+8500+13400</f>
        <v>23800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f t="shared" si="0"/>
        <v>23800</v>
      </c>
      <c r="Q15" s="9">
        <f t="shared" si="1"/>
        <v>9876200</v>
      </c>
      <c r="R15" s="11">
        <v>618300</v>
      </c>
      <c r="S15" s="11">
        <f t="shared" si="2"/>
        <v>-594500</v>
      </c>
    </row>
    <row r="16" spans="1:19" ht="30">
      <c r="A16" s="5" t="s">
        <v>64</v>
      </c>
      <c r="B16" s="6" t="s">
        <v>166</v>
      </c>
      <c r="C16" s="10">
        <v>55300000</v>
      </c>
      <c r="D16" s="19">
        <v>3079500</v>
      </c>
      <c r="E16" s="9">
        <f>1540600+1572200+228100+42700+455400+301700</f>
        <v>4140700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 t="shared" si="0"/>
        <v>7220200</v>
      </c>
      <c r="Q16" s="9">
        <f t="shared" si="1"/>
        <v>48079800</v>
      </c>
      <c r="R16" s="11">
        <v>6420400</v>
      </c>
      <c r="S16" s="11">
        <f t="shared" si="2"/>
        <v>799800</v>
      </c>
    </row>
    <row r="17" spans="1:20" ht="30">
      <c r="A17" s="5" t="s">
        <v>67</v>
      </c>
      <c r="B17" s="6" t="s">
        <v>167</v>
      </c>
      <c r="C17" s="10">
        <v>9200000</v>
      </c>
      <c r="D17" s="19">
        <v>514200</v>
      </c>
      <c r="E17" s="9">
        <f>257700+261700+38000+50300+75900+7100</f>
        <v>690700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f t="shared" si="0"/>
        <v>1204900</v>
      </c>
      <c r="Q17" s="9">
        <f t="shared" si="1"/>
        <v>7995100</v>
      </c>
      <c r="R17" s="11">
        <v>1071600</v>
      </c>
      <c r="S17" s="11">
        <f t="shared" si="2"/>
        <v>133300</v>
      </c>
    </row>
    <row r="18" spans="1:20" ht="30">
      <c r="A18" s="5" t="s">
        <v>70</v>
      </c>
      <c r="B18" s="6" t="s">
        <v>168</v>
      </c>
      <c r="C18" s="10">
        <v>9200000</v>
      </c>
      <c r="D18" s="19">
        <v>514200</v>
      </c>
      <c r="E18" s="9">
        <f>E17</f>
        <v>690700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f t="shared" si="0"/>
        <v>1204900</v>
      </c>
      <c r="Q18" s="9">
        <f t="shared" si="1"/>
        <v>7995100</v>
      </c>
      <c r="R18" s="11">
        <v>1071600</v>
      </c>
      <c r="S18" s="11">
        <f t="shared" si="2"/>
        <v>133300</v>
      </c>
    </row>
    <row r="19" spans="1:20" ht="60">
      <c r="A19" s="5" t="s">
        <v>73</v>
      </c>
      <c r="B19" s="6" t="s">
        <v>169</v>
      </c>
      <c r="C19" s="10">
        <v>18400000</v>
      </c>
      <c r="D19" s="19">
        <v>1027300</v>
      </c>
      <c r="E19" s="9">
        <f>513900+524500+76100+14200+151800+100600</f>
        <v>1381100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f t="shared" si="0"/>
        <v>2408400</v>
      </c>
      <c r="Q19" s="9">
        <f t="shared" si="1"/>
        <v>15991600</v>
      </c>
      <c r="R19" s="11">
        <v>2141800</v>
      </c>
      <c r="S19" s="11">
        <f t="shared" si="2"/>
        <v>266600</v>
      </c>
    </row>
    <row r="20" spans="1:20">
      <c r="A20" s="5" t="s">
        <v>79</v>
      </c>
      <c r="B20" s="6" t="s">
        <v>170</v>
      </c>
      <c r="C20" s="10">
        <v>97400000</v>
      </c>
      <c r="D20" s="19">
        <v>4363777</v>
      </c>
      <c r="E20" s="9">
        <f>541515+3926423+198107+5736696+3458857</f>
        <v>13861598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f t="shared" si="0"/>
        <v>18225375</v>
      </c>
      <c r="Q20" s="9">
        <f t="shared" si="1"/>
        <v>79174625</v>
      </c>
      <c r="R20" s="11">
        <v>8831715</v>
      </c>
      <c r="S20" s="11">
        <f t="shared" si="2"/>
        <v>9393660</v>
      </c>
    </row>
    <row r="21" spans="1:20" ht="45">
      <c r="A21" s="5" t="s">
        <v>82</v>
      </c>
      <c r="B21" s="6" t="s">
        <v>171</v>
      </c>
      <c r="C21" s="10">
        <v>8700000</v>
      </c>
      <c r="D21" s="19">
        <v>387667</v>
      </c>
      <c r="E21" s="9">
        <f>68557+24643+489245+311621</f>
        <v>894066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f t="shared" si="0"/>
        <v>1281733</v>
      </c>
      <c r="Q21" s="9">
        <f t="shared" si="1"/>
        <v>7418267</v>
      </c>
      <c r="R21" s="11">
        <v>456224</v>
      </c>
      <c r="S21" s="11">
        <f t="shared" si="2"/>
        <v>825509</v>
      </c>
    </row>
    <row r="22" spans="1:20" ht="45">
      <c r="A22" s="5" t="s">
        <v>85</v>
      </c>
      <c r="B22" s="6" t="s">
        <v>172</v>
      </c>
      <c r="C22" s="10">
        <v>15000000</v>
      </c>
      <c r="D22" s="2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f t="shared" si="0"/>
        <v>0</v>
      </c>
      <c r="Q22" s="9">
        <f t="shared" si="1"/>
        <v>15000000</v>
      </c>
      <c r="R22" s="11">
        <v>0</v>
      </c>
      <c r="S22" s="11">
        <f t="shared" si="2"/>
        <v>0</v>
      </c>
    </row>
    <row r="23" spans="1:20" ht="45">
      <c r="A23" s="5" t="s">
        <v>98</v>
      </c>
      <c r="B23" s="6" t="s">
        <v>99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f t="shared" si="0"/>
        <v>0</v>
      </c>
      <c r="Q23" s="9">
        <f t="shared" si="1"/>
        <v>0</v>
      </c>
      <c r="R23" s="11">
        <v>0</v>
      </c>
      <c r="S23" s="11">
        <f t="shared" si="2"/>
        <v>0</v>
      </c>
    </row>
    <row r="24" spans="1:20" ht="60">
      <c r="A24" s="5" t="s">
        <v>104</v>
      </c>
      <c r="B24" s="6" t="s">
        <v>105</v>
      </c>
      <c r="C24" s="10">
        <v>10000000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f t="shared" si="0"/>
        <v>0</v>
      </c>
      <c r="Q24" s="9">
        <f t="shared" si="1"/>
        <v>10000000</v>
      </c>
      <c r="R24" s="11">
        <v>0</v>
      </c>
      <c r="S24" s="11">
        <f t="shared" si="2"/>
        <v>0</v>
      </c>
    </row>
    <row r="25" spans="1:20" ht="75">
      <c r="A25" s="5" t="s">
        <v>112</v>
      </c>
      <c r="B25" s="6" t="s">
        <v>113</v>
      </c>
      <c r="C25" s="10">
        <v>3000000</v>
      </c>
      <c r="D25" s="11">
        <v>1000000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f t="shared" si="0"/>
        <v>1000000</v>
      </c>
      <c r="Q25" s="9">
        <f t="shared" si="1"/>
        <v>2000000</v>
      </c>
      <c r="R25" s="11">
        <v>0</v>
      </c>
      <c r="S25" s="11">
        <f t="shared" si="2"/>
        <v>1000000</v>
      </c>
    </row>
    <row r="26" spans="1:20" ht="75">
      <c r="A26" s="5" t="s">
        <v>116</v>
      </c>
      <c r="B26" s="6" t="s">
        <v>117</v>
      </c>
      <c r="C26" s="10">
        <v>20000000</v>
      </c>
      <c r="D26" s="11"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f t="shared" si="0"/>
        <v>0</v>
      </c>
      <c r="Q26" s="9">
        <f t="shared" si="1"/>
        <v>20000000</v>
      </c>
      <c r="R26" s="11">
        <v>0</v>
      </c>
      <c r="S26" s="11">
        <f t="shared" si="2"/>
        <v>0</v>
      </c>
    </row>
    <row r="27" spans="1:20" ht="120">
      <c r="A27" s="5" t="s">
        <v>122</v>
      </c>
      <c r="B27" s="6" t="s">
        <v>123</v>
      </c>
      <c r="C27" s="10">
        <v>3000000</v>
      </c>
      <c r="D27" s="11">
        <v>350000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f t="shared" si="0"/>
        <v>350000</v>
      </c>
      <c r="Q27" s="9">
        <f t="shared" si="1"/>
        <v>2650000</v>
      </c>
      <c r="R27" s="11">
        <v>0</v>
      </c>
      <c r="S27" s="11">
        <f t="shared" si="2"/>
        <v>350000</v>
      </c>
    </row>
    <row r="28" spans="1:20" ht="105">
      <c r="A28" s="5" t="s">
        <v>124</v>
      </c>
      <c r="B28" s="6" t="s">
        <v>125</v>
      </c>
      <c r="C28" s="10">
        <v>12000000</v>
      </c>
      <c r="D28" s="11">
        <v>450000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f t="shared" si="0"/>
        <v>450000</v>
      </c>
      <c r="Q28" s="9">
        <f t="shared" si="1"/>
        <v>11550000</v>
      </c>
      <c r="R28" s="11">
        <v>0</v>
      </c>
      <c r="S28" s="11">
        <f t="shared" si="2"/>
        <v>450000</v>
      </c>
    </row>
    <row r="29" spans="1:20" ht="60">
      <c r="A29" s="5" t="s">
        <v>128</v>
      </c>
      <c r="B29" s="6" t="s">
        <v>129</v>
      </c>
      <c r="C29" s="10">
        <v>3000000</v>
      </c>
      <c r="D29" s="9">
        <v>0</v>
      </c>
      <c r="E29" s="18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0"/>
        <v>0</v>
      </c>
      <c r="Q29" s="9">
        <f t="shared" si="1"/>
        <v>3000000</v>
      </c>
      <c r="R29" s="11">
        <v>1024077324</v>
      </c>
      <c r="S29" s="11">
        <f t="shared" si="2"/>
        <v>-1024077324</v>
      </c>
    </row>
    <row r="30" spans="1:20" ht="60">
      <c r="A30" s="5" t="s">
        <v>132</v>
      </c>
      <c r="B30" s="6" t="s">
        <v>133</v>
      </c>
      <c r="C30" s="10">
        <f>1023760956+111100000</f>
        <v>1134860956</v>
      </c>
      <c r="D30" s="9">
        <f>212520000+184000000+103290000+51645000+52800000+11989250+9000000+10000000-165000-6668887-753948-50490000-1909091</f>
        <v>575257324</v>
      </c>
      <c r="E30" s="9">
        <f>50820000+110000000+33000000+110000000+110000000+30000000+22000000+33000000+60000000</f>
        <v>558820000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 t="shared" si="0"/>
        <v>1134077324</v>
      </c>
      <c r="Q30" s="9">
        <f t="shared" si="1"/>
        <v>783632</v>
      </c>
      <c r="R30" s="11">
        <v>0</v>
      </c>
      <c r="S30" s="11">
        <f t="shared" si="2"/>
        <v>1134077324</v>
      </c>
      <c r="T30" s="11">
        <f>S30-P30-11989250</f>
        <v>-11989250</v>
      </c>
    </row>
    <row r="31" spans="1:20" ht="45">
      <c r="A31" s="5" t="s">
        <v>134</v>
      </c>
      <c r="B31" s="6" t="s">
        <v>135</v>
      </c>
      <c r="C31" s="10">
        <v>20000000</v>
      </c>
      <c r="D31" s="9">
        <v>1200000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f t="shared" si="0"/>
        <v>1200000</v>
      </c>
      <c r="Q31" s="9">
        <f t="shared" si="1"/>
        <v>18800000</v>
      </c>
      <c r="R31" s="11">
        <v>1086642</v>
      </c>
      <c r="S31" s="11">
        <f t="shared" si="2"/>
        <v>113358</v>
      </c>
    </row>
    <row r="32" spans="1:20" ht="30">
      <c r="A32" s="5" t="s">
        <v>138</v>
      </c>
      <c r="B32" s="13" t="s">
        <v>139</v>
      </c>
      <c r="C32" s="10">
        <v>5700000</v>
      </c>
      <c r="D32" s="9">
        <f>4150000+860000</f>
        <v>5010000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f t="shared" si="0"/>
        <v>5010000</v>
      </c>
      <c r="Q32" s="9">
        <f t="shared" si="1"/>
        <v>690000</v>
      </c>
      <c r="R32" s="11">
        <v>0</v>
      </c>
      <c r="S32" s="11">
        <f t="shared" si="2"/>
        <v>5010000</v>
      </c>
    </row>
    <row r="33" spans="1:19" ht="45">
      <c r="A33" s="5" t="s">
        <v>142</v>
      </c>
      <c r="B33" s="6" t="s">
        <v>143</v>
      </c>
      <c r="C33" s="10">
        <v>10000000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>
        <f t="shared" si="0"/>
        <v>0</v>
      </c>
      <c r="Q33" s="9">
        <f t="shared" si="1"/>
        <v>10000000</v>
      </c>
      <c r="R33" s="11">
        <v>0</v>
      </c>
      <c r="S33" s="11">
        <f t="shared" si="2"/>
        <v>0</v>
      </c>
    </row>
    <row r="34" spans="1:19" ht="30">
      <c r="A34" s="5" t="s">
        <v>152</v>
      </c>
      <c r="B34" s="6" t="s">
        <v>153</v>
      </c>
      <c r="C34" s="10">
        <v>5000000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f t="shared" si="0"/>
        <v>0</v>
      </c>
      <c r="Q34" s="9">
        <f t="shared" si="1"/>
        <v>5000000</v>
      </c>
      <c r="R34" s="11">
        <v>0</v>
      </c>
      <c r="S34" s="11">
        <f t="shared" si="2"/>
        <v>0</v>
      </c>
    </row>
    <row r="35" spans="1:19" ht="30">
      <c r="A35" s="5" t="s">
        <v>156</v>
      </c>
      <c r="B35" s="6" t="s">
        <v>173</v>
      </c>
      <c r="C35" s="10">
        <v>1000000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f t="shared" si="0"/>
        <v>0</v>
      </c>
      <c r="Q35" s="9">
        <f t="shared" si="1"/>
        <v>1000000</v>
      </c>
      <c r="S35" s="11">
        <f t="shared" si="2"/>
        <v>0</v>
      </c>
    </row>
    <row r="36" spans="1:19">
      <c r="C36" s="11">
        <f>SUM(C2:C35)</f>
        <v>3939360956</v>
      </c>
      <c r="D36" s="11">
        <f t="shared" ref="D36:Q36" si="3">SUM(D2:D35)</f>
        <v>716533320</v>
      </c>
      <c r="E36" s="11">
        <f t="shared" si="3"/>
        <v>745312281</v>
      </c>
      <c r="F36" s="11">
        <f t="shared" si="3"/>
        <v>0</v>
      </c>
      <c r="G36" s="11">
        <f t="shared" si="3"/>
        <v>0</v>
      </c>
      <c r="H36" s="11">
        <f t="shared" si="3"/>
        <v>0</v>
      </c>
      <c r="I36" s="11">
        <f t="shared" si="3"/>
        <v>0</v>
      </c>
      <c r="J36" s="11">
        <f t="shared" si="3"/>
        <v>0</v>
      </c>
      <c r="K36" s="11">
        <f t="shared" si="3"/>
        <v>0</v>
      </c>
      <c r="L36" s="11">
        <f t="shared" si="3"/>
        <v>0</v>
      </c>
      <c r="M36" s="11">
        <f t="shared" si="3"/>
        <v>0</v>
      </c>
      <c r="N36" s="11">
        <f t="shared" si="3"/>
        <v>0</v>
      </c>
      <c r="O36" s="11">
        <f t="shared" si="3"/>
        <v>0</v>
      </c>
      <c r="P36" s="11">
        <f t="shared" si="3"/>
        <v>1461845601</v>
      </c>
      <c r="Q36" s="11">
        <f t="shared" si="3"/>
        <v>2477515355</v>
      </c>
    </row>
    <row r="39" spans="1:19">
      <c r="C39">
        <v>3939360956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4" sqref="E4"/>
    </sheetView>
  </sheetViews>
  <sheetFormatPr baseColWidth="10" defaultRowHeight="15"/>
  <cols>
    <col min="1" max="1" width="61" customWidth="1"/>
    <col min="5" max="5" width="17.7109375" customWidth="1"/>
  </cols>
  <sheetData>
    <row r="1" spans="1:6" ht="15.75" thickBot="1">
      <c r="A1" s="12" t="s">
        <v>158</v>
      </c>
      <c r="B1" s="9">
        <v>200730146</v>
      </c>
      <c r="C1" s="21">
        <v>200730146</v>
      </c>
      <c r="D1" s="11">
        <f>B1-C1</f>
        <v>0</v>
      </c>
      <c r="E1" s="11">
        <v>200730146</v>
      </c>
      <c r="F1" s="11">
        <f>C1-E1</f>
        <v>0</v>
      </c>
    </row>
    <row r="2" spans="1:6" ht="15.75" thickBot="1">
      <c r="A2" s="12" t="s">
        <v>159</v>
      </c>
      <c r="B2" s="9">
        <v>286292</v>
      </c>
      <c r="C2" s="22">
        <v>286292</v>
      </c>
      <c r="D2" s="11">
        <f t="shared" ref="D2:D20" si="0">B2-C2</f>
        <v>0</v>
      </c>
      <c r="E2" s="11">
        <v>286292</v>
      </c>
      <c r="F2" s="11">
        <f t="shared" ref="F2:F20" si="1">C2-E2</f>
        <v>0</v>
      </c>
    </row>
    <row r="3" spans="1:6" ht="15.75" thickBot="1">
      <c r="A3" s="12" t="s">
        <v>160</v>
      </c>
      <c r="B3" s="9">
        <v>556200</v>
      </c>
      <c r="C3" s="22">
        <v>556200</v>
      </c>
      <c r="D3" s="11">
        <f t="shared" si="0"/>
        <v>0</v>
      </c>
      <c r="E3" s="11">
        <v>556200</v>
      </c>
      <c r="F3" s="11">
        <f t="shared" si="1"/>
        <v>0</v>
      </c>
    </row>
    <row r="4" spans="1:6" ht="15.75" thickBot="1">
      <c r="A4" s="12" t="s">
        <v>26</v>
      </c>
      <c r="B4" s="9">
        <v>7925920</v>
      </c>
      <c r="C4" s="23">
        <v>0</v>
      </c>
      <c r="D4" s="11">
        <f t="shared" si="0"/>
        <v>7925920</v>
      </c>
      <c r="E4" s="11">
        <v>2164791</v>
      </c>
      <c r="F4" s="11">
        <f t="shared" si="1"/>
        <v>-2164791</v>
      </c>
    </row>
    <row r="5" spans="1:6" ht="30.75" thickBot="1">
      <c r="A5" s="12" t="s">
        <v>30</v>
      </c>
      <c r="B5" s="9">
        <v>9775533</v>
      </c>
      <c r="C5" s="22">
        <v>5081692</v>
      </c>
      <c r="D5" s="11">
        <f t="shared" si="0"/>
        <v>4693841</v>
      </c>
      <c r="E5" s="11">
        <v>5441614</v>
      </c>
      <c r="F5" s="11">
        <f t="shared" si="1"/>
        <v>-359922</v>
      </c>
    </row>
    <row r="6" spans="1:6" ht="15.75" thickBot="1">
      <c r="A6" s="12" t="s">
        <v>161</v>
      </c>
      <c r="B6" s="9">
        <v>3675085</v>
      </c>
      <c r="C6" s="23">
        <v>0</v>
      </c>
      <c r="D6" s="11">
        <f t="shared" si="0"/>
        <v>3675085</v>
      </c>
      <c r="E6" s="11">
        <v>731971</v>
      </c>
      <c r="F6" s="11">
        <f t="shared" si="1"/>
        <v>-731971</v>
      </c>
    </row>
    <row r="7" spans="1:6" ht="15.75" thickBot="1">
      <c r="A7" s="12" t="s">
        <v>39</v>
      </c>
      <c r="B7" s="9">
        <v>10128997</v>
      </c>
      <c r="C7" s="22">
        <v>3116984</v>
      </c>
      <c r="D7" s="11">
        <f t="shared" si="0"/>
        <v>7012013</v>
      </c>
      <c r="E7" s="11">
        <v>3659486</v>
      </c>
      <c r="F7" s="11">
        <f t="shared" si="1"/>
        <v>-542502</v>
      </c>
    </row>
    <row r="8" spans="1:6" ht="30.75" thickBot="1">
      <c r="A8" s="12" t="s">
        <v>45</v>
      </c>
      <c r="B8" s="9">
        <v>25887552</v>
      </c>
      <c r="C8" s="22">
        <v>25188480</v>
      </c>
      <c r="D8" s="11">
        <f t="shared" si="0"/>
        <v>699072</v>
      </c>
      <c r="E8" s="11">
        <v>25231683</v>
      </c>
      <c r="F8" s="11">
        <f t="shared" si="1"/>
        <v>-43203</v>
      </c>
    </row>
    <row r="9" spans="1:6" ht="30.75" thickBot="1">
      <c r="A9" s="12" t="s">
        <v>49</v>
      </c>
      <c r="B9" s="9">
        <v>18382312</v>
      </c>
      <c r="C9" s="22">
        <v>17842480</v>
      </c>
      <c r="D9" s="11">
        <f t="shared" si="0"/>
        <v>539832</v>
      </c>
      <c r="E9" s="11">
        <v>17873083</v>
      </c>
      <c r="F9" s="11">
        <f t="shared" si="1"/>
        <v>-30603</v>
      </c>
    </row>
    <row r="10" spans="1:6" ht="15.75" thickBot="1">
      <c r="A10" s="12" t="s">
        <v>162</v>
      </c>
      <c r="B10" s="9">
        <v>0</v>
      </c>
      <c r="C10" s="23">
        <v>0</v>
      </c>
      <c r="D10" s="11">
        <f t="shared" si="0"/>
        <v>0</v>
      </c>
      <c r="E10" s="11">
        <v>0</v>
      </c>
      <c r="F10" s="11">
        <f t="shared" si="1"/>
        <v>0</v>
      </c>
    </row>
    <row r="11" spans="1:6" ht="15.75" thickBot="1">
      <c r="A11" s="12" t="s">
        <v>163</v>
      </c>
      <c r="B11" s="9">
        <v>1203978</v>
      </c>
      <c r="C11" s="23">
        <v>0</v>
      </c>
      <c r="D11" s="11">
        <f t="shared" si="0"/>
        <v>1203978</v>
      </c>
      <c r="E11" s="11">
        <v>0</v>
      </c>
      <c r="F11" s="11">
        <f t="shared" si="1"/>
        <v>0</v>
      </c>
    </row>
    <row r="12" spans="1:6" ht="15.75" thickBot="1">
      <c r="A12" s="12" t="s">
        <v>164</v>
      </c>
      <c r="B12" s="9">
        <v>9754</v>
      </c>
      <c r="C12" s="23">
        <v>0</v>
      </c>
      <c r="D12" s="11">
        <f t="shared" si="0"/>
        <v>9754</v>
      </c>
      <c r="E12" s="11">
        <v>0</v>
      </c>
      <c r="F12" s="11">
        <f t="shared" si="1"/>
        <v>0</v>
      </c>
    </row>
    <row r="13" spans="1:6" ht="30.75" thickBot="1">
      <c r="A13" s="12" t="s">
        <v>165</v>
      </c>
      <c r="B13" s="9">
        <v>9627200</v>
      </c>
      <c r="C13" s="22">
        <v>8256600</v>
      </c>
      <c r="D13" s="11">
        <f t="shared" si="0"/>
        <v>1370600</v>
      </c>
      <c r="E13" s="11">
        <v>8560800</v>
      </c>
      <c r="F13" s="11">
        <f t="shared" si="1"/>
        <v>-304200</v>
      </c>
    </row>
    <row r="14" spans="1:6" ht="30.75" thickBot="1">
      <c r="A14" s="12" t="s">
        <v>61</v>
      </c>
      <c r="B14" s="9">
        <v>23800</v>
      </c>
      <c r="C14" s="23">
        <v>0</v>
      </c>
      <c r="D14" s="11">
        <f t="shared" si="0"/>
        <v>23800</v>
      </c>
      <c r="E14" s="11">
        <v>618300</v>
      </c>
      <c r="F14" s="11">
        <f t="shared" si="1"/>
        <v>-618300</v>
      </c>
    </row>
    <row r="15" spans="1:6" ht="15.75" thickBot="1">
      <c r="A15" s="12" t="s">
        <v>166</v>
      </c>
      <c r="B15" s="9">
        <v>7220200</v>
      </c>
      <c r="C15" s="22">
        <v>6192300</v>
      </c>
      <c r="D15" s="11">
        <f t="shared" si="0"/>
        <v>1027900</v>
      </c>
      <c r="E15" s="11">
        <v>6420400</v>
      </c>
      <c r="F15" s="11">
        <f t="shared" si="1"/>
        <v>-228100</v>
      </c>
    </row>
    <row r="16" spans="1:6" ht="15.75" thickBot="1">
      <c r="A16" s="12" t="s">
        <v>167</v>
      </c>
      <c r="B16" s="9">
        <v>1204900</v>
      </c>
      <c r="C16" s="22">
        <v>1033600</v>
      </c>
      <c r="D16" s="11">
        <f t="shared" si="0"/>
        <v>171300</v>
      </c>
      <c r="E16" s="11">
        <v>1071600</v>
      </c>
      <c r="F16" s="11">
        <f t="shared" si="1"/>
        <v>-38000</v>
      </c>
    </row>
    <row r="17" spans="1:6" ht="15.75" thickBot="1">
      <c r="A17" s="12" t="s">
        <v>168</v>
      </c>
      <c r="B17" s="9">
        <v>1204900</v>
      </c>
      <c r="C17" s="22">
        <v>1033600</v>
      </c>
      <c r="D17" s="11">
        <f t="shared" si="0"/>
        <v>171300</v>
      </c>
      <c r="E17" s="11">
        <v>1071600</v>
      </c>
      <c r="F17" s="11">
        <f t="shared" si="1"/>
        <v>-38000</v>
      </c>
    </row>
    <row r="18" spans="1:6" ht="30.75" thickBot="1">
      <c r="A18" s="12" t="s">
        <v>169</v>
      </c>
      <c r="B18" s="9">
        <v>2408400</v>
      </c>
      <c r="C18" s="22">
        <v>2065700</v>
      </c>
      <c r="D18" s="11">
        <f t="shared" si="0"/>
        <v>342700</v>
      </c>
      <c r="E18" s="11">
        <v>2141800</v>
      </c>
      <c r="F18" s="11">
        <f t="shared" si="1"/>
        <v>-76100</v>
      </c>
    </row>
    <row r="19" spans="1:6" ht="15.75" thickBot="1">
      <c r="A19" s="12" t="s">
        <v>170</v>
      </c>
      <c r="B19" s="9">
        <v>18225375</v>
      </c>
      <c r="C19" s="22">
        <v>4363777</v>
      </c>
      <c r="D19" s="11">
        <f t="shared" si="0"/>
        <v>13861598</v>
      </c>
      <c r="E19" s="11">
        <v>8831715</v>
      </c>
      <c r="F19" s="11">
        <f t="shared" si="1"/>
        <v>-4467938</v>
      </c>
    </row>
    <row r="20" spans="1:6" ht="30.75" thickBot="1">
      <c r="A20" s="12" t="s">
        <v>171</v>
      </c>
      <c r="B20" s="9">
        <v>1281733</v>
      </c>
      <c r="C20" s="22">
        <v>387667</v>
      </c>
      <c r="D20" s="11">
        <f t="shared" si="0"/>
        <v>894066</v>
      </c>
      <c r="E20" s="11">
        <v>456224</v>
      </c>
      <c r="F20" s="11">
        <f t="shared" si="1"/>
        <v>-68557</v>
      </c>
    </row>
    <row r="21" spans="1:6">
      <c r="B21" s="11">
        <f>SUM(B1:B20)</f>
        <v>319758277</v>
      </c>
      <c r="C21" s="11">
        <f t="shared" ref="C21:D21" si="2">SUM(C1:C20)</f>
        <v>276135518</v>
      </c>
      <c r="D21" s="11">
        <f t="shared" si="2"/>
        <v>43622759</v>
      </c>
      <c r="E21" s="11">
        <v>0</v>
      </c>
    </row>
    <row r="22" spans="1:6">
      <c r="E22" s="11">
        <v>0</v>
      </c>
    </row>
    <row r="23" spans="1:6">
      <c r="E23" s="11">
        <v>0</v>
      </c>
    </row>
    <row r="24" spans="1:6">
      <c r="E24" s="11">
        <v>0</v>
      </c>
    </row>
    <row r="25" spans="1:6">
      <c r="E25" s="11">
        <v>0</v>
      </c>
    </row>
    <row r="26" spans="1:6">
      <c r="E26" s="11">
        <v>0</v>
      </c>
    </row>
    <row r="27" spans="1:6">
      <c r="E27" s="11">
        <v>0</v>
      </c>
    </row>
    <row r="28" spans="1:6">
      <c r="E28" s="11">
        <v>1024077324</v>
      </c>
    </row>
    <row r="29" spans="1:6">
      <c r="E29" s="11">
        <v>0</v>
      </c>
    </row>
    <row r="30" spans="1:6">
      <c r="E30" s="11">
        <v>1086642</v>
      </c>
    </row>
    <row r="31" spans="1:6">
      <c r="E31" s="11">
        <v>0</v>
      </c>
    </row>
    <row r="32" spans="1:6">
      <c r="E32" s="11">
        <v>0</v>
      </c>
    </row>
    <row r="33" spans="5:5">
      <c r="E33" s="11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9" sqref="A19"/>
    </sheetView>
  </sheetViews>
  <sheetFormatPr baseColWidth="10" defaultRowHeight="15"/>
  <cols>
    <col min="1" max="2" width="12.7109375" bestFit="1" customWidth="1"/>
    <col min="3" max="3" width="11.140625" bestFit="1" customWidth="1"/>
    <col min="4" max="5" width="12.7109375" bestFit="1" customWidth="1"/>
  </cols>
  <sheetData>
    <row r="1" spans="1:5" ht="15.75" thickBot="1">
      <c r="A1" s="29"/>
      <c r="B1" s="30">
        <v>0</v>
      </c>
      <c r="C1" s="30"/>
      <c r="D1" s="30">
        <v>0</v>
      </c>
      <c r="E1" s="31">
        <v>0</v>
      </c>
    </row>
    <row r="2" spans="1:5" ht="15.75" thickBot="1">
      <c r="A2" s="32">
        <v>10000000</v>
      </c>
      <c r="B2" s="27">
        <v>0</v>
      </c>
      <c r="C2" s="27"/>
      <c r="D2" s="24">
        <v>10000000</v>
      </c>
      <c r="E2" s="33">
        <v>0</v>
      </c>
    </row>
    <row r="3" spans="1:5" ht="15.75" thickBot="1">
      <c r="A3" s="24">
        <v>3000000</v>
      </c>
      <c r="B3" s="24">
        <v>1000000</v>
      </c>
      <c r="C3" s="27"/>
      <c r="D3" s="25">
        <v>2000000</v>
      </c>
      <c r="E3" s="26">
        <v>1000000</v>
      </c>
    </row>
    <row r="4" spans="1:5" ht="15.75" thickBot="1">
      <c r="A4" s="24">
        <v>20000000</v>
      </c>
      <c r="B4" s="27">
        <v>0</v>
      </c>
      <c r="C4" s="27"/>
      <c r="D4" s="25">
        <v>20000000</v>
      </c>
      <c r="E4" s="28">
        <v>0</v>
      </c>
    </row>
    <row r="5" spans="1:5" ht="15.75" thickBot="1">
      <c r="A5" s="24">
        <v>3000000</v>
      </c>
      <c r="B5" s="24">
        <v>350000</v>
      </c>
      <c r="C5" s="27"/>
      <c r="D5" s="25">
        <v>2650000</v>
      </c>
      <c r="E5" s="26">
        <v>350000</v>
      </c>
    </row>
    <row r="6" spans="1:5" ht="15.75" thickBot="1">
      <c r="A6" s="24">
        <v>12000000</v>
      </c>
      <c r="B6" s="24">
        <v>450000</v>
      </c>
      <c r="C6" s="27"/>
      <c r="D6" s="25">
        <v>11550000</v>
      </c>
      <c r="E6" s="26">
        <v>450000</v>
      </c>
    </row>
    <row r="7" spans="1:5" ht="15.75" thickBot="1">
      <c r="A7" s="24">
        <v>3000000</v>
      </c>
      <c r="B7" s="27">
        <v>0</v>
      </c>
      <c r="C7" s="27"/>
      <c r="D7" s="25">
        <v>3000000</v>
      </c>
      <c r="E7" s="28">
        <v>0</v>
      </c>
    </row>
    <row r="8" spans="1:5" ht="15.75" thickBot="1">
      <c r="A8" s="24">
        <v>1134860956</v>
      </c>
      <c r="B8" s="24">
        <v>1134077324</v>
      </c>
      <c r="C8" s="24">
        <v>26615909</v>
      </c>
      <c r="D8" s="34">
        <v>783632</v>
      </c>
      <c r="E8" s="26">
        <v>1107461415</v>
      </c>
    </row>
    <row r="9" spans="1:5" ht="15.75" thickBot="1">
      <c r="A9" s="24">
        <v>20000000</v>
      </c>
      <c r="B9" s="24">
        <v>1200000</v>
      </c>
      <c r="C9" s="24">
        <v>680500</v>
      </c>
      <c r="D9" s="25">
        <v>18800000</v>
      </c>
      <c r="E9" s="26">
        <v>519500</v>
      </c>
    </row>
    <row r="10" spans="1:5" ht="15.75" thickBot="1">
      <c r="A10" s="24">
        <v>5700000</v>
      </c>
      <c r="B10" s="24">
        <v>5010000</v>
      </c>
      <c r="C10" s="24">
        <v>1086642</v>
      </c>
      <c r="D10" s="25">
        <v>690000</v>
      </c>
      <c r="E10" s="26">
        <v>3994959</v>
      </c>
    </row>
    <row r="11" spans="1:5" ht="15.75" thickBot="1">
      <c r="A11" s="24">
        <v>10000000</v>
      </c>
      <c r="B11" s="27">
        <v>0</v>
      </c>
      <c r="C11" s="27"/>
      <c r="D11" s="25">
        <v>10000000</v>
      </c>
      <c r="E11" s="28">
        <v>0</v>
      </c>
    </row>
    <row r="12" spans="1:5" ht="15.75" thickBot="1">
      <c r="A12" s="24">
        <v>5000000</v>
      </c>
      <c r="B12" s="27">
        <v>0</v>
      </c>
      <c r="C12" s="27"/>
      <c r="D12" s="25">
        <v>5000000</v>
      </c>
      <c r="E12" s="28">
        <v>0</v>
      </c>
    </row>
    <row r="13" spans="1:5" ht="15.75" thickBot="1">
      <c r="A13" s="24">
        <v>1000000</v>
      </c>
      <c r="B13" s="27">
        <v>0</v>
      </c>
      <c r="C13" s="27"/>
      <c r="D13" s="25">
        <v>1000000</v>
      </c>
      <c r="E13" s="28">
        <v>0</v>
      </c>
    </row>
    <row r="14" spans="1:5" ht="15.75" thickBot="1">
      <c r="A14" s="35">
        <f>SUM(A2:A13)</f>
        <v>1227560956</v>
      </c>
      <c r="B14" s="35">
        <f t="shared" ref="B14:E14" si="0">SUM(B2:B13)</f>
        <v>1142087324</v>
      </c>
      <c r="C14" s="35">
        <f t="shared" si="0"/>
        <v>28383051</v>
      </c>
      <c r="D14" s="35">
        <f t="shared" si="0"/>
        <v>85473632</v>
      </c>
      <c r="E14" s="35">
        <f t="shared" si="0"/>
        <v>1113775874</v>
      </c>
    </row>
    <row r="15" spans="1:5" ht="15.75" thickBot="1">
      <c r="A15" s="35">
        <v>2711800000</v>
      </c>
      <c r="B15" s="35">
        <v>319758277</v>
      </c>
      <c r="C15" s="35">
        <v>276135518</v>
      </c>
      <c r="D15" s="36">
        <v>2392041723</v>
      </c>
      <c r="E15" s="37">
        <v>43622759</v>
      </c>
    </row>
    <row r="16" spans="1:5" ht="15.75" thickBot="1">
      <c r="A16" s="11">
        <f>SUM(A14:A15)</f>
        <v>3939360956</v>
      </c>
      <c r="B16" s="11">
        <f t="shared" ref="B16:E16" si="1">SUM(B14:B15)</f>
        <v>1461845601</v>
      </c>
      <c r="C16" s="11">
        <f t="shared" si="1"/>
        <v>304518569</v>
      </c>
      <c r="D16" s="11">
        <f t="shared" si="1"/>
        <v>2477515355</v>
      </c>
      <c r="E16" s="11">
        <f t="shared" si="1"/>
        <v>1157398633</v>
      </c>
    </row>
    <row r="17" spans="1:5" ht="15.75" thickBot="1">
      <c r="A17" s="38" t="s">
        <v>189</v>
      </c>
      <c r="B17" s="39" t="s">
        <v>190</v>
      </c>
      <c r="C17" s="40" t="s">
        <v>191</v>
      </c>
      <c r="D17" s="40" t="s">
        <v>192</v>
      </c>
      <c r="E17" s="40" t="s">
        <v>193</v>
      </c>
    </row>
    <row r="18" spans="1:5">
      <c r="D18" s="11">
        <f>A16-B16</f>
        <v>2477515355</v>
      </c>
      <c r="E18" s="11">
        <f>E16+C16</f>
        <v>1461917202</v>
      </c>
    </row>
    <row r="19" spans="1:5">
      <c r="D19" s="11">
        <f>D16-D18</f>
        <v>0</v>
      </c>
    </row>
    <row r="20" spans="1:5">
      <c r="B20">
        <f>B16/A16</f>
        <v>0.37108699033366771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Johana Jimenez Zuluaga</dc:creator>
  <cp:lastModifiedBy>63502132</cp:lastModifiedBy>
  <dcterms:created xsi:type="dcterms:W3CDTF">2022-09-27T15:19:32Z</dcterms:created>
  <dcterms:modified xsi:type="dcterms:W3CDTF">2024-03-15T19:09:51Z</dcterms:modified>
</cp:coreProperties>
</file>